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10005" windowHeight="844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<sst xmlns="http://schemas.openxmlformats.org/spreadsheetml/2006/main" count="142" uniqueCount="108">
  <si>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</si>
  <si>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</si>
  <si>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</si>
  <si>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</si>
  <si>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</si>
  <si>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</si>
  <si>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</si>
  <si>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</si>
  <si>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</si>
  <si>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</si>
  <si>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</si>
  <si>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1.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</si>
  <si>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</si>
  <si>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</si>
  <si>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</si>
  <si>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</si>
  <si>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</si>
  <si>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r>
      <t xml:space="preserve">Цель: </t>
    </r>
    <r>
      <rPr>
        <sz val="12"/>
        <rFont val="Times New Roman"/>
        <family val="1"/>
      </rPr>
      <t>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</si>
  <si>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выполнению переданных государственных полномочий</t>
    </r>
  </si>
  <si>
    <t>Областной, федеральный бюджет</t>
  </si>
  <si>
    <t>Обеспечение выполнения переданных государственных полномочий по присвоению спортивных разрядов и квалификационных категорий спортивных судей</t>
  </si>
  <si>
    <t>1.2</t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</si>
  <si>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решению отдельных задач</t>
    </r>
  </si>
  <si>
    <t>Выделение и использование средств резервного фонда администрации муниципального образования</t>
  </si>
  <si>
    <t>1.2.1</t>
  </si>
  <si>
    <t>Исполнение судебных решений</t>
  </si>
  <si>
    <t xml:space="preserve">       - областной, федеральный бюджет</t>
  </si>
  <si>
    <t>Таблица № 1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</si>
  <si>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</si>
  <si>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</si>
  <si>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</si>
  <si>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</si>
  <si>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</si>
  <si>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</si>
  <si>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</si>
  <si>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t>Показатель (индикатор) 1: отсутствие просроченной дебиторской и кредиторской задолженности по средствам, выделенным на реализацию мероприятий подпрограммы</t>
  </si>
  <si>
    <t>да - 1, нет – 0</t>
  </si>
  <si>
    <t>Показатель (индикатор) 2: размер резервного фонда администрации муниципального образования Кандалакшский район не превышает 3 процента утвержденного решением о бюджете общего объема расходов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</si>
  <si>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создание условий для осуществления эффективного муниципального управления по выполнению переданных государственных полномочий</t>
    </r>
  </si>
  <si>
    <t>Показатель (индикатор): процент использования средств субвенций, выделенных из бюджетов других уровней бюджету муниципального образования Кандалакшский район, на выполнение переданных государственных полномочий (от общего размера средств выделенных субвенций).</t>
  </si>
  <si>
    <t>в % от общего размера средств выделенных субвенций</t>
  </si>
  <si>
    <t>75</t>
  </si>
  <si>
    <t>80</t>
  </si>
  <si>
    <t>2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</si>
  <si>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создания условий для осуществления эффективного муниципального управления по решению отдельных задач</t>
    </r>
  </si>
  <si>
    <t>2.1</t>
  </si>
  <si>
    <t>Показатель (индикатор): процент использования средств резервного фонда в соответствии с целевым назначением определенным решением администрации муниципального образования Кандалакшский район (от общей суммы средств  выделенных из резервного фонда)</t>
  </si>
  <si>
    <t>в % от общей суммы средств выделенных  из резервного фонда</t>
  </si>
  <si>
    <t>100</t>
  </si>
  <si>
    <t>2.2</t>
  </si>
  <si>
    <t>Показатель (индикатор): доля исполненных судебных решений (от общей суммы предъявленных к исполнению  исполнительных документов)</t>
  </si>
  <si>
    <t>в % от общей суммы предъявленных к исполнению</t>
  </si>
  <si>
    <t>2.3</t>
  </si>
  <si>
    <t>Показатель (индикатор): доля муниципальных служащих, прошедших диспансеризацию (от общего количества муниципальных служащих)</t>
  </si>
  <si>
    <t>в % от общего количества муниципальных служащих</t>
  </si>
  <si>
    <t>2.4</t>
  </si>
  <si>
    <t>Показатель (индикатор): доля муниципальных служащих, застрахованных на случай причинения вреда здоровью и имуществу муниципального служащего в связи с исполнением им должностных обязанностей (от общего количества муниципальных служащих)</t>
  </si>
  <si>
    <t>2.5</t>
  </si>
  <si>
    <t>Показатель (индикатор): Количество муниципальных служащих, и специалистов должности, которых не относятся к должностям муниципальной службы, прошедших повышение квалификации, профессиональную переподготовку, стажировку, принявших участие в научно-практических конференциях, семинарах, тренингах и деловых играх</t>
  </si>
  <si>
    <t>чел.</t>
  </si>
  <si>
    <t>2.6</t>
  </si>
  <si>
    <t>Показатель (индикатор): Доля исполненных прочих обязательств муниципального образования (от общей суммы, предъявленных к исполнению прочих обязательств муниципального образования)</t>
  </si>
  <si>
    <t>в % от общей суммы, предъявленной к исполнению</t>
  </si>
  <si>
    <t>Федеральный бюджет</t>
  </si>
  <si>
    <t>Областной бюджет</t>
  </si>
  <si>
    <r>
      <rPr>
        <b/>
        <sz val="12"/>
        <rFont val="Times New Roman"/>
        <family val="1"/>
      </rPr>
      <t xml:space="preserve">Основное мероприятие 1. </t>
    </r>
    <r>
      <rPr>
        <sz val="12"/>
        <rFont val="Times New Roman"/>
        <family val="1"/>
      </rPr>
      <t>Обеспечение выполнения органами местного самоуправления переданных государственных полномочий, в том числе:</t>
    </r>
  </si>
  <si>
    <t>1.1.1.1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</si>
  <si>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</si>
  <si>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1.1.1.2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</si>
  <si>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</si>
  <si>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1.1.1.3</t>
  </si>
  <si>
    <t>Субвенция на организацию 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</si>
  <si>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</si>
  <si>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1.1.1.4</t>
  </si>
  <si>
    <t>1.1.1.5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</si>
  <si>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</si>
  <si>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1.1.1.6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</si>
  <si>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</si>
  <si>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</si>
  <si>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1.1.1.7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</si>
  <si>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«Об административных правонарушениях»</t>
  </si>
  <si>
    <t>1.1.1.8</t>
  </si>
  <si>
    <t>Субвенция на реализацию Закона Мурманской области "Об административных комиссиях"</t>
  </si>
  <si>
    <t>1.1.1.9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</si>
  <si>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</si>
  <si>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1.1.1.10</t>
  </si>
  <si>
    <t>1.1.1.11</t>
  </si>
  <si>
    <r>
      <rPr>
        <b/>
        <sz val="12"/>
        <rFont val="Times New Roman"/>
        <family val="1"/>
      </rPr>
      <t xml:space="preserve">Основное мероприятие 2.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исполнению прочих обязательств, в том числе:</t>
    </r>
  </si>
  <si>
    <t>1.2.1.1</t>
  </si>
  <si>
    <t>1.2.1.2</t>
  </si>
  <si>
    <t>1.2.1.3</t>
  </si>
  <si>
    <t>1.2.1.4</t>
  </si>
  <si>
    <t>Местный бюджет поселения (передаваемый межбюджетным трансфертом)</t>
  </si>
  <si>
    <t>Проведение Всероссийской сельскохозяйственной переписи в 2016 году</t>
  </si>
  <si>
    <t>местный бюджет</t>
  </si>
  <si>
    <t>Проведение мероприятий по погашению кредиторской задолженности, сложившейся на начало текущего года</t>
  </si>
  <si>
    <t xml:space="preserve">       - Местный бюджет поселения (передаваемый межбюджетным трансфертом)</t>
  </si>
  <si>
    <t>1.1.1.12</t>
  </si>
  <si>
    <t>99,5</t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</si>
  <si>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</t>
  </si>
  <si>
    <t>Создание условий для эффективного муниципального управления (в т.ч. повышение квалификации и профессиональной переподготовки)</t>
  </si>
  <si>
    <t>99,9</t>
  </si>
  <si>
    <t>2014-2020</t>
  </si>
  <si>
    <t>в % не менее от общего размера средств выделенных субвенций</t>
  </si>
  <si>
    <t>85</t>
  </si>
  <si>
    <t>1.1.1.13</t>
  </si>
  <si>
    <t>Администрация муниципального образования, Управление образования администрации муниципального образования, МКУ "УКХ"</t>
  </si>
  <si>
    <t>Обеспечение выполнения переданных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</si>
</sst>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  <numFmt numFmtId="190" formatCode="#,##0.000000"/>
    <numFmt numFmtId="191" formatCode="#,##0.0000000"/>
    <numFmt numFmtId="192" formatCode="#,##0.0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7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0"/>
  <sheetViews>
    <sheetView view="pageLayout" zoomScale="77" zoomScalePageLayoutView="77" workbookViewId="0" topLeftCell="A13">
      <selection activeCell="K21" sqref="K21"/>
    </sheetView>
  </sheetViews>
  <sheetFormatPr defaultColWidth="9.140625" defaultRowHeight="12.75"/>
  <cols>
    <col min="1" max="1" width="9.140625" style="2" customWidth="1"/>
    <col min="2" max="2" width="93.421875" style="2" customWidth="1"/>
    <col min="3" max="3" width="26.28125" style="2" customWidth="1"/>
    <col min="4" max="4" width="12.57421875" style="2" customWidth="1"/>
    <col min="5" max="5" width="11.28125" style="2" customWidth="1"/>
    <col min="6" max="6" width="11.7109375" style="2" customWidth="1"/>
    <col min="7" max="7" width="10.8515625" style="2" customWidth="1"/>
    <col min="8" max="8" width="10.00390625" style="2" customWidth="1"/>
    <col min="9" max="9" width="10.28125" style="2" customWidth="1"/>
    <col min="10" max="10" width="10.140625" style="2" customWidth="1"/>
    <col min="11" max="11" width="11.7109375" style="2" customWidth="1"/>
    <col min="12" max="12" width="16.57421875" style="2" customWidth="1"/>
    <col min="13" max="13" width="16.8515625" style="2" customWidth="1"/>
    <col min="14" max="14" width="23.57421875" style="2" customWidth="1"/>
    <col min="15" max="15" width="23.28125" style="2" customWidth="1"/>
    <col min="16" max="16384" width="9.140625" style="2" customWidth="1"/>
  </cols>
  <sheetData>
    <row r="1" spans="7:11" ht="29.25" customHeight="1">
      <c r="G1" s="44" t="s">
        <v>27</v>
      </c>
      <c r="H1" s="44"/>
      <c r="I1" s="44"/>
      <c r="J1" s="44"/>
      <c r="K1" s="44"/>
    </row>
    <row r="2" spans="1:11" ht="20.2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2:11" ht="6.75" customHeigh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5" customFormat="1" ht="23.25" customHeight="1">
      <c r="A4" s="34" t="s">
        <v>0</v>
      </c>
      <c r="B4" s="34" t="s">
        <v>29</v>
      </c>
      <c r="C4" s="34" t="s">
        <v>30</v>
      </c>
      <c r="D4" s="37" t="s">
        <v>31</v>
      </c>
      <c r="E4" s="37"/>
      <c r="F4" s="37"/>
      <c r="G4" s="37"/>
      <c r="H4" s="37"/>
      <c r="I4" s="37"/>
      <c r="J4" s="37"/>
      <c r="K4" s="37"/>
    </row>
    <row r="5" spans="1:11" s="15" customFormat="1" ht="26.25" customHeight="1">
      <c r="A5" s="35"/>
      <c r="B5" s="35"/>
      <c r="C5" s="35"/>
      <c r="D5" s="34" t="s">
        <v>32</v>
      </c>
      <c r="E5" s="37" t="s">
        <v>33</v>
      </c>
      <c r="F5" s="37"/>
      <c r="G5" s="37"/>
      <c r="H5" s="37"/>
      <c r="I5" s="37"/>
      <c r="J5" s="37"/>
      <c r="K5" s="37"/>
    </row>
    <row r="6" spans="1:11" ht="22.5" customHeight="1">
      <c r="A6" s="36"/>
      <c r="B6" s="36"/>
      <c r="C6" s="36"/>
      <c r="D6" s="36"/>
      <c r="E6" s="4">
        <v>2014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  <c r="K6" s="4">
        <v>2020</v>
      </c>
    </row>
    <row r="7" spans="1:11" s="17" customFormat="1" ht="15.7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1" ht="45" customHeight="1">
      <c r="A8" s="38" t="s">
        <v>34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31.5" customHeight="1">
      <c r="A9" s="18"/>
      <c r="B9" s="19" t="s">
        <v>35</v>
      </c>
      <c r="C9" s="20" t="s">
        <v>36</v>
      </c>
      <c r="D9" s="18">
        <v>0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</row>
    <row r="10" spans="1:11" ht="50.25" customHeight="1">
      <c r="A10" s="18"/>
      <c r="B10" s="19" t="s">
        <v>37</v>
      </c>
      <c r="C10" s="20" t="s">
        <v>36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</row>
    <row r="11" spans="1:11" ht="24" customHeight="1">
      <c r="A11" s="20">
        <v>1</v>
      </c>
      <c r="B11" s="41" t="s">
        <v>38</v>
      </c>
      <c r="C11" s="42"/>
      <c r="D11" s="42"/>
      <c r="E11" s="42"/>
      <c r="F11" s="42"/>
      <c r="G11" s="42"/>
      <c r="H11" s="42"/>
      <c r="I11" s="42"/>
      <c r="J11" s="42"/>
      <c r="K11" s="43"/>
    </row>
    <row r="12" spans="1:11" ht="67.5" customHeight="1">
      <c r="A12" s="20" t="s">
        <v>1</v>
      </c>
      <c r="B12" s="21" t="s">
        <v>39</v>
      </c>
      <c r="C12" s="20" t="s">
        <v>40</v>
      </c>
      <c r="D12" s="20" t="s">
        <v>41</v>
      </c>
      <c r="E12" s="20" t="s">
        <v>42</v>
      </c>
      <c r="F12" s="20" t="s">
        <v>98</v>
      </c>
      <c r="G12" s="20" t="s">
        <v>101</v>
      </c>
      <c r="H12" s="20" t="s">
        <v>101</v>
      </c>
      <c r="I12" s="20"/>
      <c r="J12" s="20"/>
      <c r="K12" s="20"/>
    </row>
    <row r="13" spans="1:11" ht="67.5" customHeight="1">
      <c r="A13" s="20" t="s">
        <v>21</v>
      </c>
      <c r="B13" s="21" t="s">
        <v>39</v>
      </c>
      <c r="C13" s="20" t="s">
        <v>103</v>
      </c>
      <c r="D13" s="20"/>
      <c r="E13" s="20"/>
      <c r="F13" s="20"/>
      <c r="G13" s="20"/>
      <c r="H13" s="20"/>
      <c r="I13" s="20" t="s">
        <v>104</v>
      </c>
      <c r="J13" s="20" t="s">
        <v>104</v>
      </c>
      <c r="K13" s="20" t="s">
        <v>104</v>
      </c>
    </row>
    <row r="14" spans="1:11" ht="32.25" customHeight="1">
      <c r="A14" s="20" t="s">
        <v>43</v>
      </c>
      <c r="B14" s="41" t="s">
        <v>44</v>
      </c>
      <c r="C14" s="42"/>
      <c r="D14" s="42"/>
      <c r="E14" s="42"/>
      <c r="F14" s="42"/>
      <c r="G14" s="42"/>
      <c r="H14" s="42"/>
      <c r="I14" s="42"/>
      <c r="J14" s="42"/>
      <c r="K14" s="43"/>
    </row>
    <row r="15" spans="1:11" ht="57.75" customHeight="1">
      <c r="A15" s="20" t="s">
        <v>45</v>
      </c>
      <c r="B15" s="21" t="s">
        <v>46</v>
      </c>
      <c r="C15" s="20" t="s">
        <v>47</v>
      </c>
      <c r="D15" s="20" t="s">
        <v>48</v>
      </c>
      <c r="E15" s="20" t="s">
        <v>48</v>
      </c>
      <c r="F15" s="20" t="s">
        <v>48</v>
      </c>
      <c r="G15" s="20" t="s">
        <v>48</v>
      </c>
      <c r="H15" s="20" t="s">
        <v>48</v>
      </c>
      <c r="I15" s="20" t="s">
        <v>48</v>
      </c>
      <c r="J15" s="20" t="s">
        <v>48</v>
      </c>
      <c r="K15" s="20" t="s">
        <v>48</v>
      </c>
    </row>
    <row r="16" spans="1:11" ht="47.25">
      <c r="A16" s="7" t="s">
        <v>49</v>
      </c>
      <c r="B16" s="22" t="s">
        <v>50</v>
      </c>
      <c r="C16" s="3" t="s">
        <v>51</v>
      </c>
      <c r="D16" s="3">
        <v>80</v>
      </c>
      <c r="E16" s="3">
        <v>82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</row>
    <row r="17" spans="1:11" ht="48" customHeight="1">
      <c r="A17" s="7" t="s">
        <v>52</v>
      </c>
      <c r="B17" s="23" t="s">
        <v>53</v>
      </c>
      <c r="C17" s="3" t="s">
        <v>54</v>
      </c>
      <c r="D17" s="3">
        <v>40</v>
      </c>
      <c r="E17" s="3">
        <v>0</v>
      </c>
      <c r="F17" s="3">
        <v>0</v>
      </c>
      <c r="G17" s="3">
        <v>0</v>
      </c>
      <c r="H17" s="3">
        <v>0</v>
      </c>
      <c r="I17" s="3">
        <v>70</v>
      </c>
      <c r="J17" s="3">
        <v>70</v>
      </c>
      <c r="K17" s="3">
        <v>70</v>
      </c>
    </row>
    <row r="18" spans="1:11" ht="54" customHeight="1">
      <c r="A18" s="7" t="s">
        <v>55</v>
      </c>
      <c r="B18" s="23" t="s">
        <v>56</v>
      </c>
      <c r="C18" s="3" t="s">
        <v>54</v>
      </c>
      <c r="D18" s="3">
        <v>40</v>
      </c>
      <c r="E18" s="3">
        <v>60</v>
      </c>
      <c r="F18" s="3">
        <v>0</v>
      </c>
      <c r="G18" s="3">
        <v>0</v>
      </c>
      <c r="H18" s="3">
        <v>0</v>
      </c>
      <c r="I18" s="3">
        <v>80</v>
      </c>
      <c r="J18" s="3">
        <v>80</v>
      </c>
      <c r="K18" s="3">
        <v>80</v>
      </c>
    </row>
    <row r="19" spans="1:11" ht="66.75" customHeight="1">
      <c r="A19" s="7" t="s">
        <v>57</v>
      </c>
      <c r="B19" s="23" t="s">
        <v>58</v>
      </c>
      <c r="C19" s="3" t="s">
        <v>59</v>
      </c>
      <c r="D19" s="3">
        <v>5</v>
      </c>
      <c r="E19" s="3">
        <v>5</v>
      </c>
      <c r="F19" s="3">
        <v>1</v>
      </c>
      <c r="G19" s="3">
        <v>25</v>
      </c>
      <c r="H19" s="3">
        <v>0</v>
      </c>
      <c r="I19" s="3">
        <v>7</v>
      </c>
      <c r="J19" s="3">
        <v>7</v>
      </c>
      <c r="K19" s="3">
        <v>7</v>
      </c>
    </row>
    <row r="20" spans="1:11" ht="48.75" customHeight="1">
      <c r="A20" s="7" t="s">
        <v>60</v>
      </c>
      <c r="B20" s="23" t="s">
        <v>61</v>
      </c>
      <c r="C20" s="3" t="s">
        <v>62</v>
      </c>
      <c r="D20" s="3">
        <v>75</v>
      </c>
      <c r="E20" s="3">
        <v>80</v>
      </c>
      <c r="F20" s="3">
        <v>95</v>
      </c>
      <c r="G20" s="3">
        <v>100</v>
      </c>
      <c r="H20" s="3">
        <v>100</v>
      </c>
      <c r="I20" s="3">
        <v>100</v>
      </c>
      <c r="J20" s="3">
        <v>100</v>
      </c>
      <c r="K20" s="3">
        <v>100</v>
      </c>
    </row>
  </sheetData>
  <sheetProtection/>
  <mergeCells count="12">
    <mergeCell ref="B14:K14"/>
    <mergeCell ref="G1:K1"/>
    <mergeCell ref="A2:K2"/>
    <mergeCell ref="B3:K3"/>
    <mergeCell ref="A4:A6"/>
    <mergeCell ref="B4:B6"/>
    <mergeCell ref="C4:C6"/>
    <mergeCell ref="D4:K4"/>
    <mergeCell ref="D5:D6"/>
    <mergeCell ref="E5:K5"/>
    <mergeCell ref="A8:K8"/>
    <mergeCell ref="B11:K11"/>
  </mergeCells>
  <printOptions/>
  <pageMargins left="0" right="0" top="0.7480314960629921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"/>
  <sheetViews>
    <sheetView tabSelected="1" view="pageBreakPreview" zoomScale="89" zoomScaleNormal="66" zoomScaleSheetLayoutView="89" zoomScalePageLayoutView="75" workbookViewId="0" topLeftCell="A1">
      <pane ySplit="6" topLeftCell="A28" activePane="bottomLeft" state="frozen"/>
      <selection pane="topLeft" activeCell="A1" sqref="A1"/>
      <selection pane="bottomLeft" activeCell="H32" sqref="H32"/>
    </sheetView>
  </sheetViews>
  <sheetFormatPr defaultColWidth="9.140625" defaultRowHeight="12.75"/>
  <cols>
    <col min="1" max="1" width="7.57421875" style="2" customWidth="1"/>
    <col min="2" max="2" width="42.57421875" style="2" customWidth="1"/>
    <col min="3" max="3" width="20.8515625" style="2" customWidth="1"/>
    <col min="4" max="4" width="14.28125" style="2" customWidth="1"/>
    <col min="5" max="5" width="27.7109375" style="2" customWidth="1"/>
    <col min="6" max="6" width="16.00390625" style="2" customWidth="1"/>
    <col min="7" max="7" width="13.7109375" style="2" customWidth="1"/>
    <col min="8" max="8" width="14.28125" style="2" customWidth="1"/>
    <col min="9" max="9" width="13.8515625" style="2" customWidth="1"/>
    <col min="10" max="10" width="13.7109375" style="2" customWidth="1"/>
    <col min="11" max="11" width="14.00390625" style="2" customWidth="1"/>
    <col min="12" max="12" width="15.140625" style="2" customWidth="1"/>
    <col min="13" max="13" width="13.421875" style="2" customWidth="1"/>
    <col min="14" max="16384" width="9.140625" style="2" customWidth="1"/>
  </cols>
  <sheetData>
    <row r="1" spans="1:13" ht="21" customHeight="1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2.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2.25" customHeight="1">
      <c r="A4" s="37" t="s">
        <v>0</v>
      </c>
      <c r="B4" s="37" t="s">
        <v>2</v>
      </c>
      <c r="C4" s="37" t="s">
        <v>3</v>
      </c>
      <c r="D4" s="37" t="s">
        <v>4</v>
      </c>
      <c r="E4" s="37" t="s">
        <v>5</v>
      </c>
      <c r="F4" s="64" t="s">
        <v>10</v>
      </c>
      <c r="G4" s="65"/>
      <c r="H4" s="65"/>
      <c r="I4" s="65"/>
      <c r="J4" s="65"/>
      <c r="K4" s="65"/>
      <c r="L4" s="65"/>
      <c r="M4" s="66"/>
    </row>
    <row r="5" spans="1:13" ht="20.25" customHeight="1">
      <c r="A5" s="37"/>
      <c r="B5" s="37"/>
      <c r="C5" s="37"/>
      <c r="D5" s="37"/>
      <c r="E5" s="37"/>
      <c r="F5" s="37" t="s">
        <v>6</v>
      </c>
      <c r="G5" s="37" t="s">
        <v>7</v>
      </c>
      <c r="H5" s="37"/>
      <c r="I5" s="37"/>
      <c r="J5" s="37"/>
      <c r="K5" s="37"/>
      <c r="L5" s="37"/>
      <c r="M5" s="37"/>
    </row>
    <row r="6" spans="1:13" ht="32.25" customHeight="1">
      <c r="A6" s="37"/>
      <c r="B6" s="37"/>
      <c r="C6" s="37"/>
      <c r="D6" s="37"/>
      <c r="E6" s="37"/>
      <c r="F6" s="37"/>
      <c r="G6" s="4">
        <v>2014</v>
      </c>
      <c r="H6" s="4">
        <v>2015</v>
      </c>
      <c r="I6" s="4">
        <v>2016</v>
      </c>
      <c r="J6" s="4">
        <v>2017</v>
      </c>
      <c r="K6" s="4">
        <v>2018</v>
      </c>
      <c r="L6" s="4">
        <v>2019</v>
      </c>
      <c r="M6" s="4">
        <v>2020</v>
      </c>
    </row>
    <row r="7" spans="1:13" s="1" customFormat="1" ht="36" customHeight="1">
      <c r="A7" s="3" t="s">
        <v>11</v>
      </c>
      <c r="B7" s="47" t="s">
        <v>17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s="1" customFormat="1" ht="34.5" customHeight="1">
      <c r="A8" s="7" t="s">
        <v>1</v>
      </c>
      <c r="B8" s="47" t="s">
        <v>18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42.75" customHeight="1">
      <c r="A9" s="53" t="s">
        <v>12</v>
      </c>
      <c r="B9" s="50" t="s">
        <v>65</v>
      </c>
      <c r="C9" s="56" t="s">
        <v>106</v>
      </c>
      <c r="D9" s="59" t="s">
        <v>102</v>
      </c>
      <c r="E9" s="8" t="s">
        <v>19</v>
      </c>
      <c r="F9" s="13">
        <f aca="true" t="shared" si="0" ref="F9:F15">SUM(G9:M9)</f>
        <v>91193.68999999999</v>
      </c>
      <c r="G9" s="13">
        <f>SUM(G12:G24)</f>
        <v>11182.8</v>
      </c>
      <c r="H9" s="13">
        <f aca="true" t="shared" si="1" ref="H9:M9">SUM(H12:H24)</f>
        <v>11363.8</v>
      </c>
      <c r="I9" s="13">
        <f t="shared" si="1"/>
        <v>12710.05</v>
      </c>
      <c r="J9" s="13">
        <f t="shared" si="1"/>
        <v>12638.4</v>
      </c>
      <c r="K9" s="13">
        <f t="shared" si="1"/>
        <v>15670.549999999997</v>
      </c>
      <c r="L9" s="13">
        <f>SUM(L12:L24)</f>
        <v>14574.2</v>
      </c>
      <c r="M9" s="13">
        <f t="shared" si="1"/>
        <v>13053.89</v>
      </c>
    </row>
    <row r="10" spans="1:13" ht="50.25" customHeight="1">
      <c r="A10" s="54"/>
      <c r="B10" s="51"/>
      <c r="C10" s="57"/>
      <c r="D10" s="60"/>
      <c r="E10" s="8" t="s">
        <v>13</v>
      </c>
      <c r="F10" s="13">
        <f t="shared" si="0"/>
        <v>0</v>
      </c>
      <c r="G10" s="13"/>
      <c r="H10" s="13"/>
      <c r="I10" s="13"/>
      <c r="J10" s="13"/>
      <c r="K10" s="13"/>
      <c r="L10" s="13"/>
      <c r="M10" s="13"/>
    </row>
    <row r="11" spans="1:13" ht="51" customHeight="1">
      <c r="A11" s="55"/>
      <c r="B11" s="52"/>
      <c r="C11" s="58"/>
      <c r="D11" s="61"/>
      <c r="E11" s="9" t="s">
        <v>14</v>
      </c>
      <c r="F11" s="14">
        <f t="shared" si="0"/>
        <v>91193.68999999999</v>
      </c>
      <c r="G11" s="14">
        <f aca="true" t="shared" si="2" ref="G11:M11">SUM(G9:G10)</f>
        <v>11182.8</v>
      </c>
      <c r="H11" s="14">
        <f t="shared" si="2"/>
        <v>11363.8</v>
      </c>
      <c r="I11" s="14">
        <f t="shared" si="2"/>
        <v>12710.05</v>
      </c>
      <c r="J11" s="14">
        <f t="shared" si="2"/>
        <v>12638.4</v>
      </c>
      <c r="K11" s="14">
        <f t="shared" si="2"/>
        <v>15670.549999999997</v>
      </c>
      <c r="L11" s="14">
        <f t="shared" si="2"/>
        <v>14574.2</v>
      </c>
      <c r="M11" s="14">
        <f t="shared" si="2"/>
        <v>13053.89</v>
      </c>
    </row>
    <row r="12" spans="1:13" s="17" customFormat="1" ht="66.75" customHeight="1">
      <c r="A12" s="24" t="s">
        <v>66</v>
      </c>
      <c r="B12" s="24" t="s">
        <v>67</v>
      </c>
      <c r="C12" s="25"/>
      <c r="D12" s="24"/>
      <c r="E12" s="25" t="s">
        <v>63</v>
      </c>
      <c r="F12" s="28">
        <f t="shared" si="0"/>
        <v>93.91</v>
      </c>
      <c r="G12" s="27"/>
      <c r="H12" s="27"/>
      <c r="I12" s="27">
        <v>57.58</v>
      </c>
      <c r="J12" s="27"/>
      <c r="K12" s="27">
        <f>36.33</f>
        <v>36.33</v>
      </c>
      <c r="L12" s="27"/>
      <c r="M12" s="27"/>
    </row>
    <row r="13" spans="1:13" s="17" customFormat="1" ht="38.25" customHeight="1">
      <c r="A13" s="24" t="s">
        <v>68</v>
      </c>
      <c r="B13" s="24" t="s">
        <v>93</v>
      </c>
      <c r="C13" s="25"/>
      <c r="D13" s="24"/>
      <c r="E13" s="25" t="s">
        <v>63</v>
      </c>
      <c r="F13" s="28">
        <f t="shared" si="0"/>
        <v>1078.97</v>
      </c>
      <c r="G13" s="27"/>
      <c r="H13" s="27"/>
      <c r="I13" s="27">
        <v>1078.97</v>
      </c>
      <c r="J13" s="27"/>
      <c r="K13" s="27"/>
      <c r="L13" s="27"/>
      <c r="M13" s="27"/>
    </row>
    <row r="14" spans="1:13" s="17" customFormat="1" ht="105.75" customHeight="1">
      <c r="A14" s="24" t="s">
        <v>70</v>
      </c>
      <c r="B14" s="24" t="s">
        <v>69</v>
      </c>
      <c r="C14" s="25"/>
      <c r="D14" s="24"/>
      <c r="E14" s="25" t="s">
        <v>63</v>
      </c>
      <c r="F14" s="28">
        <f t="shared" si="0"/>
        <v>23290.46</v>
      </c>
      <c r="G14" s="27">
        <v>2343.5</v>
      </c>
      <c r="H14" s="27">
        <v>2525.9</v>
      </c>
      <c r="I14" s="27">
        <v>2495.2</v>
      </c>
      <c r="J14" s="27">
        <f>3075.5+1286.8-1186.9</f>
        <v>3175.4</v>
      </c>
      <c r="K14" s="27">
        <f>4289.98+1574.48</f>
        <v>5864.459999999999</v>
      </c>
      <c r="L14" s="27">
        <v>4410.08</v>
      </c>
      <c r="M14" s="27">
        <v>2475.92</v>
      </c>
    </row>
    <row r="15" spans="1:13" s="17" customFormat="1" ht="84.75" customHeight="1">
      <c r="A15" s="24" t="s">
        <v>73</v>
      </c>
      <c r="B15" s="24" t="s">
        <v>71</v>
      </c>
      <c r="C15" s="25"/>
      <c r="D15" s="24"/>
      <c r="E15" s="25" t="s">
        <v>64</v>
      </c>
      <c r="F15" s="28">
        <f t="shared" si="0"/>
        <v>1207.5</v>
      </c>
      <c r="G15" s="27">
        <v>208.1</v>
      </c>
      <c r="H15" s="27">
        <v>215.8</v>
      </c>
      <c r="I15" s="27">
        <f>120.7+91.6</f>
        <v>212.3</v>
      </c>
      <c r="J15" s="27">
        <v>214.1</v>
      </c>
      <c r="K15" s="27">
        <v>114.4</v>
      </c>
      <c r="L15" s="27">
        <v>119</v>
      </c>
      <c r="M15" s="27">
        <v>123.8</v>
      </c>
    </row>
    <row r="16" spans="1:13" s="17" customFormat="1" ht="105" customHeight="1">
      <c r="A16" s="24" t="s">
        <v>74</v>
      </c>
      <c r="B16" s="24" t="s">
        <v>72</v>
      </c>
      <c r="C16" s="25"/>
      <c r="D16" s="24"/>
      <c r="E16" s="25" t="s">
        <v>64</v>
      </c>
      <c r="F16" s="28">
        <f aca="true" t="shared" si="3" ref="F16:F24">SUM(G16:M16)</f>
        <v>396</v>
      </c>
      <c r="G16" s="27">
        <v>63.5</v>
      </c>
      <c r="H16" s="27">
        <f>50.8+0.3</f>
        <v>51.099999999999994</v>
      </c>
      <c r="I16" s="27">
        <f>49.2+0.5</f>
        <v>49.7</v>
      </c>
      <c r="J16" s="27">
        <v>57.3</v>
      </c>
      <c r="K16" s="27">
        <v>55.9</v>
      </c>
      <c r="L16" s="27">
        <v>58.1</v>
      </c>
      <c r="M16" s="27">
        <v>60.4</v>
      </c>
    </row>
    <row r="17" spans="1:13" s="17" customFormat="1" ht="94.5" customHeight="1">
      <c r="A17" s="24" t="s">
        <v>76</v>
      </c>
      <c r="B17" s="24" t="s">
        <v>75</v>
      </c>
      <c r="C17" s="25"/>
      <c r="D17" s="24"/>
      <c r="E17" s="25" t="s">
        <v>64</v>
      </c>
      <c r="F17" s="28">
        <f t="shared" si="3"/>
        <v>391.09</v>
      </c>
      <c r="G17" s="27">
        <v>76.6</v>
      </c>
      <c r="H17" s="27">
        <v>79.1</v>
      </c>
      <c r="I17" s="27">
        <v>42.2</v>
      </c>
      <c r="J17" s="27">
        <v>46.1</v>
      </c>
      <c r="K17" s="27">
        <v>47.45</v>
      </c>
      <c r="L17" s="27">
        <v>48.94</v>
      </c>
      <c r="M17" s="27">
        <v>50.7</v>
      </c>
    </row>
    <row r="18" spans="1:13" s="17" customFormat="1" ht="108.75" customHeight="1">
      <c r="A18" s="24" t="s">
        <v>79</v>
      </c>
      <c r="B18" s="24" t="s">
        <v>77</v>
      </c>
      <c r="C18" s="25"/>
      <c r="D18" s="24"/>
      <c r="E18" s="25" t="s">
        <v>64</v>
      </c>
      <c r="F18" s="28">
        <f t="shared" si="3"/>
        <v>37854</v>
      </c>
      <c r="G18" s="27">
        <v>5118</v>
      </c>
      <c r="H18" s="27">
        <v>5286</v>
      </c>
      <c r="I18" s="27">
        <v>5286</v>
      </c>
      <c r="J18" s="27">
        <v>5286</v>
      </c>
      <c r="K18" s="27">
        <v>5406</v>
      </c>
      <c r="L18" s="27">
        <v>5622</v>
      </c>
      <c r="M18" s="27">
        <v>5850</v>
      </c>
    </row>
    <row r="19" spans="1:13" s="17" customFormat="1" ht="113.25" customHeight="1">
      <c r="A19" s="24" t="s">
        <v>81</v>
      </c>
      <c r="B19" s="24" t="s">
        <v>78</v>
      </c>
      <c r="C19" s="25"/>
      <c r="D19" s="24"/>
      <c r="E19" s="25" t="s">
        <v>64</v>
      </c>
      <c r="F19" s="28">
        <f t="shared" si="3"/>
        <v>6004.6</v>
      </c>
      <c r="G19" s="27">
        <v>341.3</v>
      </c>
      <c r="H19" s="27">
        <v>576.7</v>
      </c>
      <c r="I19" s="27">
        <v>822.8</v>
      </c>
      <c r="J19" s="27">
        <v>1006.7</v>
      </c>
      <c r="K19" s="27">
        <v>1039.5</v>
      </c>
      <c r="L19" s="27">
        <v>1085.7</v>
      </c>
      <c r="M19" s="27">
        <v>1131.9</v>
      </c>
    </row>
    <row r="20" spans="1:13" s="17" customFormat="1" ht="114.75" customHeight="1">
      <c r="A20" s="24" t="s">
        <v>83</v>
      </c>
      <c r="B20" s="24" t="s">
        <v>80</v>
      </c>
      <c r="C20" s="25"/>
      <c r="D20" s="24"/>
      <c r="E20" s="25" t="s">
        <v>64</v>
      </c>
      <c r="F20" s="28">
        <f t="shared" si="3"/>
        <v>42</v>
      </c>
      <c r="G20" s="27">
        <v>6</v>
      </c>
      <c r="H20" s="27">
        <v>6</v>
      </c>
      <c r="I20" s="27">
        <v>6</v>
      </c>
      <c r="J20" s="27">
        <v>6</v>
      </c>
      <c r="K20" s="27">
        <v>6</v>
      </c>
      <c r="L20" s="27">
        <v>6</v>
      </c>
      <c r="M20" s="27">
        <v>6</v>
      </c>
    </row>
    <row r="21" spans="1:13" s="17" customFormat="1" ht="45" customHeight="1">
      <c r="A21" s="24" t="s">
        <v>85</v>
      </c>
      <c r="B21" s="24" t="s">
        <v>82</v>
      </c>
      <c r="C21" s="25"/>
      <c r="D21" s="24"/>
      <c r="E21" s="25" t="s">
        <v>64</v>
      </c>
      <c r="F21" s="28">
        <f t="shared" si="3"/>
        <v>5966.96</v>
      </c>
      <c r="G21" s="27">
        <v>1023.6</v>
      </c>
      <c r="H21" s="27">
        <v>561</v>
      </c>
      <c r="I21" s="27">
        <v>633</v>
      </c>
      <c r="J21" s="27">
        <v>820.5</v>
      </c>
      <c r="K21" s="27">
        <v>938.11</v>
      </c>
      <c r="L21" s="27">
        <v>975.58</v>
      </c>
      <c r="M21" s="27">
        <v>1015.17</v>
      </c>
    </row>
    <row r="22" spans="1:13" s="17" customFormat="1" ht="56.25" customHeight="1">
      <c r="A22" s="24" t="s">
        <v>86</v>
      </c>
      <c r="B22" s="24" t="s">
        <v>84</v>
      </c>
      <c r="C22" s="25"/>
      <c r="D22" s="24"/>
      <c r="E22" s="25" t="s">
        <v>64</v>
      </c>
      <c r="F22" s="28">
        <f t="shared" si="3"/>
        <v>14510.7</v>
      </c>
      <c r="G22" s="27">
        <v>1961.9</v>
      </c>
      <c r="H22" s="27">
        <v>2026.3</v>
      </c>
      <c r="I22" s="27">
        <v>2026.3</v>
      </c>
      <c r="J22" s="27">
        <v>2026.3</v>
      </c>
      <c r="K22" s="27">
        <v>2072.3</v>
      </c>
      <c r="L22" s="27">
        <v>2155.1</v>
      </c>
      <c r="M22" s="27">
        <v>2242.5</v>
      </c>
    </row>
    <row r="23" spans="1:13" s="17" customFormat="1" ht="66.75" customHeight="1">
      <c r="A23" s="24" t="s">
        <v>97</v>
      </c>
      <c r="B23" s="24" t="s">
        <v>20</v>
      </c>
      <c r="C23" s="25"/>
      <c r="D23" s="24"/>
      <c r="E23" s="25" t="s">
        <v>64</v>
      </c>
      <c r="F23" s="28">
        <f>SUM(G23:M23)</f>
        <v>76.19999999999999</v>
      </c>
      <c r="G23" s="27">
        <v>40.3</v>
      </c>
      <c r="H23" s="27">
        <v>35.9</v>
      </c>
      <c r="I23" s="27"/>
      <c r="J23" s="27"/>
      <c r="K23" s="27"/>
      <c r="L23" s="27"/>
      <c r="M23" s="27"/>
    </row>
    <row r="24" spans="1:13" s="17" customFormat="1" ht="66.75" customHeight="1">
      <c r="A24" s="24" t="s">
        <v>105</v>
      </c>
      <c r="B24" s="24" t="s">
        <v>107</v>
      </c>
      <c r="C24" s="25"/>
      <c r="D24" s="24"/>
      <c r="E24" s="25" t="s">
        <v>64</v>
      </c>
      <c r="F24" s="28">
        <f t="shared" si="3"/>
        <v>281.3</v>
      </c>
      <c r="G24" s="27"/>
      <c r="H24" s="27"/>
      <c r="I24" s="27"/>
      <c r="J24" s="27"/>
      <c r="K24" s="27">
        <v>90.1</v>
      </c>
      <c r="L24" s="27">
        <v>93.7</v>
      </c>
      <c r="M24" s="27">
        <v>97.5</v>
      </c>
    </row>
    <row r="25" spans="1:13" s="1" customFormat="1" ht="24" customHeight="1">
      <c r="A25" s="7" t="s">
        <v>21</v>
      </c>
      <c r="B25" s="47" t="s">
        <v>22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</row>
    <row r="26" spans="1:13" ht="45.75" customHeight="1">
      <c r="A26" s="53" t="s">
        <v>24</v>
      </c>
      <c r="B26" s="50" t="s">
        <v>87</v>
      </c>
      <c r="C26" s="56" t="s">
        <v>99</v>
      </c>
      <c r="D26" s="59" t="s">
        <v>102</v>
      </c>
      <c r="E26" s="8" t="s">
        <v>19</v>
      </c>
      <c r="F26" s="13">
        <f aca="true" t="shared" si="4" ref="F26:F33">SUM(G26:M26)</f>
        <v>0</v>
      </c>
      <c r="G26" s="13"/>
      <c r="H26" s="13"/>
      <c r="I26" s="13"/>
      <c r="J26" s="13"/>
      <c r="K26" s="13"/>
      <c r="L26" s="13"/>
      <c r="M26" s="13"/>
    </row>
    <row r="27" spans="1:13" ht="37.5" customHeight="1">
      <c r="A27" s="54"/>
      <c r="B27" s="51"/>
      <c r="C27" s="57"/>
      <c r="D27" s="60"/>
      <c r="E27" s="8" t="s">
        <v>13</v>
      </c>
      <c r="F27" s="13">
        <f>SUM(G27:M27)</f>
        <v>17306.600000000002</v>
      </c>
      <c r="G27" s="13">
        <f aca="true" t="shared" si="5" ref="G27:M27">G30+G31+G32</f>
        <v>4325.9</v>
      </c>
      <c r="H27" s="13">
        <f t="shared" si="5"/>
        <v>1220.1</v>
      </c>
      <c r="I27" s="13">
        <f t="shared" si="5"/>
        <v>1872.5700000000002</v>
      </c>
      <c r="J27" s="13">
        <f t="shared" si="5"/>
        <v>775.03</v>
      </c>
      <c r="K27" s="13">
        <f t="shared" si="5"/>
        <v>3684.8</v>
      </c>
      <c r="L27" s="13">
        <f>L30+L31+L32</f>
        <v>607.4</v>
      </c>
      <c r="M27" s="13">
        <f t="shared" si="5"/>
        <v>4820.8</v>
      </c>
    </row>
    <row r="28" spans="1:13" ht="63.75" customHeight="1">
      <c r="A28" s="54"/>
      <c r="B28" s="51"/>
      <c r="C28" s="57"/>
      <c r="D28" s="60"/>
      <c r="E28" s="8" t="s">
        <v>92</v>
      </c>
      <c r="F28" s="13">
        <f t="shared" si="4"/>
        <v>4598.14</v>
      </c>
      <c r="G28" s="13">
        <f aca="true" t="shared" si="6" ref="G28:M28">G33</f>
        <v>0</v>
      </c>
      <c r="H28" s="13">
        <f t="shared" si="6"/>
        <v>0</v>
      </c>
      <c r="I28" s="13">
        <f t="shared" si="6"/>
        <v>4598.14</v>
      </c>
      <c r="J28" s="13">
        <f t="shared" si="6"/>
        <v>0</v>
      </c>
      <c r="K28" s="13">
        <f t="shared" si="6"/>
        <v>0</v>
      </c>
      <c r="L28" s="13">
        <f>L33</f>
        <v>0</v>
      </c>
      <c r="M28" s="13">
        <f t="shared" si="6"/>
        <v>0</v>
      </c>
    </row>
    <row r="29" spans="1:13" ht="43.5" customHeight="1">
      <c r="A29" s="55"/>
      <c r="B29" s="52"/>
      <c r="C29" s="58"/>
      <c r="D29" s="61"/>
      <c r="E29" s="9" t="s">
        <v>14</v>
      </c>
      <c r="F29" s="14">
        <f t="shared" si="4"/>
        <v>21904.74</v>
      </c>
      <c r="G29" s="14">
        <f aca="true" t="shared" si="7" ref="G29:M29">SUM(G26:G28)</f>
        <v>4325.9</v>
      </c>
      <c r="H29" s="14">
        <f t="shared" si="7"/>
        <v>1220.1</v>
      </c>
      <c r="I29" s="14">
        <f t="shared" si="7"/>
        <v>6470.710000000001</v>
      </c>
      <c r="J29" s="14">
        <f t="shared" si="7"/>
        <v>775.03</v>
      </c>
      <c r="K29" s="14">
        <f t="shared" si="7"/>
        <v>3684.8</v>
      </c>
      <c r="L29" s="14">
        <f>SUM(L26:L28)</f>
        <v>607.4</v>
      </c>
      <c r="M29" s="14">
        <f t="shared" si="7"/>
        <v>4820.8</v>
      </c>
    </row>
    <row r="30" spans="1:13" ht="43.5" customHeight="1">
      <c r="A30" s="25" t="s">
        <v>88</v>
      </c>
      <c r="B30" s="33" t="s">
        <v>23</v>
      </c>
      <c r="C30" s="29"/>
      <c r="D30" s="30"/>
      <c r="E30" s="29" t="s">
        <v>94</v>
      </c>
      <c r="F30" s="31">
        <f t="shared" si="4"/>
        <v>5672.52</v>
      </c>
      <c r="G30" s="32">
        <v>1726.2</v>
      </c>
      <c r="H30" s="32">
        <v>0</v>
      </c>
      <c r="I30" s="32">
        <f>2000-2000</f>
        <v>0</v>
      </c>
      <c r="J30" s="32">
        <f>506.36-167.44</f>
        <v>338.92</v>
      </c>
      <c r="K30" s="32">
        <v>1000</v>
      </c>
      <c r="L30" s="32">
        <f>1000-392.6</f>
        <v>607.4</v>
      </c>
      <c r="M30" s="32">
        <v>2000</v>
      </c>
    </row>
    <row r="31" spans="1:13" ht="39" customHeight="1">
      <c r="A31" s="25" t="s">
        <v>89</v>
      </c>
      <c r="B31" s="33" t="s">
        <v>25</v>
      </c>
      <c r="C31" s="29"/>
      <c r="D31" s="30"/>
      <c r="E31" s="29" t="s">
        <v>94</v>
      </c>
      <c r="F31" s="31">
        <f t="shared" si="4"/>
        <v>4546.110000000001</v>
      </c>
      <c r="G31" s="32">
        <v>1002.3</v>
      </c>
      <c r="H31" s="32">
        <v>346.97</v>
      </c>
      <c r="I31" s="32">
        <f>962-430-55.6+632.62-24.53</f>
        <v>1084.49</v>
      </c>
      <c r="J31" s="32">
        <f>525.6-400+200-13.25</f>
        <v>312.35</v>
      </c>
      <c r="K31" s="32">
        <v>800</v>
      </c>
      <c r="L31" s="32">
        <v>0</v>
      </c>
      <c r="M31" s="32">
        <v>1000</v>
      </c>
    </row>
    <row r="32" spans="1:13" ht="57.75" customHeight="1">
      <c r="A32" s="25" t="s">
        <v>90</v>
      </c>
      <c r="B32" s="33" t="s">
        <v>100</v>
      </c>
      <c r="C32" s="29"/>
      <c r="D32" s="30"/>
      <c r="E32" s="29" t="s">
        <v>94</v>
      </c>
      <c r="F32" s="31">
        <f t="shared" si="4"/>
        <v>7087.97</v>
      </c>
      <c r="G32" s="32">
        <f>1434.4+163</f>
        <v>1597.4</v>
      </c>
      <c r="H32" s="32">
        <f>993.13-120</f>
        <v>873.13</v>
      </c>
      <c r="I32" s="32">
        <f>1055-220-18+288+46.3-47.6-244.4-31-40.22</f>
        <v>788.08</v>
      </c>
      <c r="J32" s="32">
        <f>184-59-1.24</f>
        <v>123.76</v>
      </c>
      <c r="K32" s="32">
        <v>1884.8</v>
      </c>
      <c r="L32" s="32">
        <v>0</v>
      </c>
      <c r="M32" s="32">
        <v>1820.8</v>
      </c>
    </row>
    <row r="33" spans="1:13" ht="54" customHeight="1">
      <c r="A33" s="25" t="s">
        <v>91</v>
      </c>
      <c r="B33" s="33" t="s">
        <v>95</v>
      </c>
      <c r="C33" s="29"/>
      <c r="D33" s="30"/>
      <c r="E33" s="29" t="s">
        <v>92</v>
      </c>
      <c r="F33" s="31">
        <f t="shared" si="4"/>
        <v>4598.14</v>
      </c>
      <c r="G33" s="32"/>
      <c r="H33" s="32"/>
      <c r="I33" s="32">
        <v>4598.14</v>
      </c>
      <c r="J33" s="32"/>
      <c r="K33" s="32"/>
      <c r="L33" s="32"/>
      <c r="M33" s="32"/>
    </row>
    <row r="34" spans="1:13" s="1" customFormat="1" ht="41.25" customHeight="1">
      <c r="A34" s="10"/>
      <c r="B34" s="10" t="s">
        <v>15</v>
      </c>
      <c r="C34" s="11"/>
      <c r="D34" s="6"/>
      <c r="E34" s="26"/>
      <c r="F34" s="14">
        <f aca="true" t="shared" si="8" ref="F34:M34">F11+F29</f>
        <v>113098.43</v>
      </c>
      <c r="G34" s="14">
        <f t="shared" si="8"/>
        <v>15508.699999999999</v>
      </c>
      <c r="H34" s="14">
        <f>H11+H29</f>
        <v>12583.9</v>
      </c>
      <c r="I34" s="14">
        <f t="shared" si="8"/>
        <v>19180.760000000002</v>
      </c>
      <c r="J34" s="14">
        <f t="shared" si="8"/>
        <v>13413.43</v>
      </c>
      <c r="K34" s="14">
        <f>K11+K29</f>
        <v>19355.35</v>
      </c>
      <c r="L34" s="14">
        <f>L11+L29</f>
        <v>15181.6</v>
      </c>
      <c r="M34" s="14">
        <f t="shared" si="8"/>
        <v>17874.69</v>
      </c>
    </row>
    <row r="35" spans="1:13" s="1" customFormat="1" ht="39.75" customHeight="1">
      <c r="A35" s="11"/>
      <c r="B35" s="12" t="s">
        <v>26</v>
      </c>
      <c r="C35" s="11"/>
      <c r="D35" s="6"/>
      <c r="E35" s="26"/>
      <c r="F35" s="13">
        <f aca="true" t="shared" si="9" ref="F35:M35">F9+F26</f>
        <v>91193.68999999999</v>
      </c>
      <c r="G35" s="13">
        <f t="shared" si="9"/>
        <v>11182.8</v>
      </c>
      <c r="H35" s="13">
        <f t="shared" si="9"/>
        <v>11363.8</v>
      </c>
      <c r="I35" s="13">
        <f t="shared" si="9"/>
        <v>12710.05</v>
      </c>
      <c r="J35" s="13">
        <f t="shared" si="9"/>
        <v>12638.4</v>
      </c>
      <c r="K35" s="13">
        <f t="shared" si="9"/>
        <v>15670.549999999997</v>
      </c>
      <c r="L35" s="13">
        <f t="shared" si="9"/>
        <v>14574.2</v>
      </c>
      <c r="M35" s="13">
        <f t="shared" si="9"/>
        <v>13053.89</v>
      </c>
    </row>
    <row r="36" spans="1:13" s="1" customFormat="1" ht="35.25" customHeight="1">
      <c r="A36" s="11"/>
      <c r="B36" s="12" t="s">
        <v>16</v>
      </c>
      <c r="C36" s="11"/>
      <c r="D36" s="6"/>
      <c r="E36" s="26"/>
      <c r="F36" s="13">
        <f>F10+F27</f>
        <v>17306.600000000002</v>
      </c>
      <c r="G36" s="13">
        <f>G10+G27</f>
        <v>4325.9</v>
      </c>
      <c r="H36" s="13">
        <v>1220.1</v>
      </c>
      <c r="I36" s="13">
        <f>I10+I27</f>
        <v>1872.5700000000002</v>
      </c>
      <c r="J36" s="13">
        <f>J10+J27</f>
        <v>775.03</v>
      </c>
      <c r="K36" s="13">
        <f>K10+K27</f>
        <v>3684.8</v>
      </c>
      <c r="L36" s="13">
        <f>L10+L27</f>
        <v>607.4</v>
      </c>
      <c r="M36" s="13">
        <f>M10+M27</f>
        <v>4820.8</v>
      </c>
    </row>
    <row r="37" spans="1:13" s="1" customFormat="1" ht="45" customHeight="1">
      <c r="A37" s="11"/>
      <c r="B37" s="12" t="s">
        <v>96</v>
      </c>
      <c r="C37" s="11"/>
      <c r="D37" s="6"/>
      <c r="E37" s="26"/>
      <c r="F37" s="13">
        <f>F28</f>
        <v>4598.14</v>
      </c>
      <c r="G37" s="13">
        <f aca="true" t="shared" si="10" ref="G37:M37">G28</f>
        <v>0</v>
      </c>
      <c r="H37" s="13">
        <f t="shared" si="10"/>
        <v>0</v>
      </c>
      <c r="I37" s="13">
        <f t="shared" si="10"/>
        <v>4598.14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</row>
    <row r="38" ht="21" customHeight="1"/>
  </sheetData>
  <sheetProtection/>
  <mergeCells count="21">
    <mergeCell ref="A1:M1"/>
    <mergeCell ref="A2:M2"/>
    <mergeCell ref="F5:F6"/>
    <mergeCell ref="G5:M5"/>
    <mergeCell ref="F4:M4"/>
    <mergeCell ref="E4:E6"/>
    <mergeCell ref="A26:A29"/>
    <mergeCell ref="B26:B29"/>
    <mergeCell ref="B25:M25"/>
    <mergeCell ref="C26:C29"/>
    <mergeCell ref="D26:D29"/>
    <mergeCell ref="D9:D11"/>
    <mergeCell ref="C9:C11"/>
    <mergeCell ref="B8:M8"/>
    <mergeCell ref="A4:A6"/>
    <mergeCell ref="B9:B11"/>
    <mergeCell ref="C4:C6"/>
    <mergeCell ref="A9:A11"/>
    <mergeCell ref="B4:B6"/>
    <mergeCell ref="B7:M7"/>
    <mergeCell ref="D4:D6"/>
  </mergeCells>
  <printOptions horizontalCentered="1"/>
  <pageMargins left="0.1968503937007874" right="0.1968503937007874" top="0.7874015748031497" bottom="0.1968503937007874" header="0" footer="0"/>
  <pageSetup fitToHeight="100" horizontalDpi="600" verticalDpi="600" orientation="landscape" paperSize="9" scale="64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2018-10-18T14:05:09Z</cp:lastPrinted>
  <dcterms:created xsi:type="dcterms:W3CDTF">2012-11-23T12:36:28Z</dcterms:created>
  <dcterms:modified xsi:type="dcterms:W3CDTF">2018-10-25T08:03:59Z</dcterms:modified>
  <cp:category/>
  <cp:version/>
  <cp:contentType/>
  <cp:contentStatus/>
</cp:coreProperties>
</file>