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440" windowHeight="11265"/>
  </bookViews>
  <sheets>
    <sheet name="Раздел 3" sheetId="1" r:id="rId1"/>
  </sheets>
  <definedNames>
    <definedName name="_xlnm.Print_Titles" localSheetId="0">'Раздел 3'!$4:$6</definedName>
  </definedNames>
  <calcPr calcId="145621"/>
</workbook>
</file>

<file path=xl/calcChain.xml><?xml version="1.0" encoding="utf-8"?>
<calcChain xmlns="http://schemas.openxmlformats.org/spreadsheetml/2006/main">
  <c r="N32" i="1" l="1"/>
  <c r="M32" i="1"/>
  <c r="N22" i="1"/>
  <c r="M22" i="1"/>
  <c r="L32" i="1" l="1"/>
  <c r="L22" i="1"/>
  <c r="K30" i="1" l="1"/>
  <c r="K22" i="1"/>
  <c r="K21" i="1"/>
  <c r="K10" i="1"/>
  <c r="K12" i="1" l="1"/>
  <c r="F37" i="1" l="1"/>
  <c r="F36" i="1"/>
  <c r="F35" i="1"/>
  <c r="F34" i="1"/>
  <c r="F33" i="1"/>
  <c r="F32" i="1"/>
  <c r="F30" i="1"/>
  <c r="F29" i="1"/>
  <c r="F27" i="1"/>
  <c r="F26" i="1"/>
  <c r="F25" i="1"/>
  <c r="F24" i="1"/>
  <c r="F23" i="1"/>
  <c r="F22" i="1"/>
  <c r="F21" i="1"/>
  <c r="F20" i="1"/>
  <c r="F16" i="1"/>
  <c r="F15" i="1"/>
  <c r="F13" i="1"/>
  <c r="F12" i="1"/>
  <c r="F11" i="1"/>
  <c r="F10" i="1"/>
  <c r="N40" i="1" l="1"/>
  <c r="M40" i="1"/>
  <c r="N39" i="1"/>
  <c r="M39" i="1"/>
  <c r="L39" i="1"/>
  <c r="L38" i="1" s="1"/>
  <c r="L18" i="1"/>
  <c r="L40" i="1"/>
  <c r="M38" i="1" l="1"/>
  <c r="N38" i="1"/>
  <c r="N9" i="1" l="1"/>
  <c r="N33" i="1"/>
  <c r="M33" i="1"/>
  <c r="K33" i="1"/>
  <c r="J33" i="1"/>
  <c r="I33" i="1"/>
  <c r="H33" i="1"/>
  <c r="G33" i="1"/>
  <c r="L33" i="1"/>
  <c r="N36" i="1"/>
  <c r="M36" i="1"/>
  <c r="K36" i="1"/>
  <c r="J36" i="1"/>
  <c r="I36" i="1"/>
  <c r="H36" i="1"/>
  <c r="G36" i="1"/>
  <c r="L36" i="1"/>
  <c r="N18" i="1"/>
  <c r="N15" i="1"/>
  <c r="K32" i="1" l="1"/>
  <c r="K29" i="1" l="1"/>
  <c r="J22" i="1" l="1"/>
  <c r="J29" i="1"/>
  <c r="J21" i="1" l="1"/>
  <c r="J10" i="1"/>
  <c r="J12" i="1"/>
  <c r="L15" i="1" l="1"/>
  <c r="L9" i="1"/>
  <c r="J32" i="1" l="1"/>
  <c r="K40" i="1" l="1"/>
  <c r="F40" i="1" s="1"/>
  <c r="J40" i="1"/>
  <c r="I40" i="1"/>
  <c r="H40" i="1"/>
  <c r="K39" i="1"/>
  <c r="J39" i="1"/>
  <c r="I39" i="1"/>
  <c r="H39" i="1"/>
  <c r="G40" i="1"/>
  <c r="G39" i="1"/>
  <c r="M18" i="1"/>
  <c r="K18" i="1"/>
  <c r="J18" i="1"/>
  <c r="I18" i="1"/>
  <c r="H18" i="1"/>
  <c r="G18" i="1"/>
  <c r="M15" i="1"/>
  <c r="K15" i="1"/>
  <c r="J15" i="1"/>
  <c r="I15" i="1"/>
  <c r="H15" i="1"/>
  <c r="G15" i="1"/>
  <c r="M9" i="1"/>
  <c r="K9" i="1"/>
  <c r="F9" i="1" s="1"/>
  <c r="J9" i="1"/>
  <c r="I9" i="1"/>
  <c r="H9" i="1"/>
  <c r="G9" i="1"/>
  <c r="F18" i="1" l="1"/>
  <c r="K38" i="1"/>
  <c r="F38" i="1" s="1"/>
  <c r="F39" i="1"/>
  <c r="H38" i="1"/>
  <c r="I38" i="1"/>
  <c r="G38" i="1"/>
  <c r="J38" i="1"/>
</calcChain>
</file>

<file path=xl/sharedStrings.xml><?xml version="1.0" encoding="utf-8"?>
<sst xmlns="http://schemas.openxmlformats.org/spreadsheetml/2006/main" count="113" uniqueCount="75">
  <si>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</si>
  <si>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</si>
  <si>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</si>
  <si>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</si>
  <si>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</si>
  <si>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</si>
  <si>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</si>
  <si>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</si>
  <si>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</si>
  <si>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</si>
  <si>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</si>
  <si>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</si>
  <si>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</si>
  <si>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</si>
  <si>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</si>
  <si>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</si>
  <si>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</si>
  <si>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</si>
  <si>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</si>
  <si>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</si>
  <si>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</si>
  <si>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</si>
  <si>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</si>
  <si>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</si>
  <si>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</si>
  <si>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</si>
  <si>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</si>
  <si>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</si>
  <si>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</si>
  <si>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</si>
  <si>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</si>
  <si>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</si>
  <si>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</si>
  <si>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</si>
  <si>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</si>
  <si>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</si>
  <si>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</si>
  <si>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</si>
  <si>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</si>
  <si>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</si>
  <si>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</si>
  <si>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</si>
  <si>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</si>
  <si>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</si>
  <si>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</si>
  <si>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</si>
  <si>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</si>
  <si>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</si>
  <si>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</si>
  <si>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</si>
  <si>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</si>
  <si>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</si>
  <si>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</si>
  <si>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</si>
  <si>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
Администрация, 
МКУ "УКХ", 
Управление образования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</si>
  <si>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</si>
  <si>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</si>
  <si>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</si>
  <si>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 xml:space="preserve"> «Осуществление функций по управлению муниципальным имуществом муниципального образования Кандалакшский район»
муниципальной программы «Муниципальное управление и гражданское общество муниципального образования Кандалакшский район»</t>
  </si>
  <si>
    <t>КИОиТП, 
Администрация,
МКУ "УКХ"</t>
  </si>
  <si>
    <t>КИОиТП, 
Администрация</t>
  </si>
  <si>
    <t>Предоставление субсидии на возмещение части затрат по оснащению МКД, имеющих в своем составе муниципальные жилые (нежилые) помещения, общедомовыми приборами учета</t>
  </si>
  <si>
    <t>4.</t>
  </si>
  <si>
    <t>4.1.</t>
  </si>
  <si>
    <t>5.</t>
  </si>
  <si>
    <t>Управление финансов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</si>
  <si>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5.
</t>
    </r>
    <r>
      <rPr>
        <b/>
        <sz val="10"/>
        <color theme="1"/>
        <rFont val="Times New Roman"/>
        <family val="1"/>
        <charset val="204"/>
      </rPr>
      <t>Расходы местного бюджета по предоставлению субсидии на возмещение затрат ресурсоснабжающих организаций</t>
    </r>
  </si>
  <si>
    <t>5.1.</t>
  </si>
  <si>
    <t>Оплата взносов на капитальный ремонт за муниципальный жилой фонд
(по переданным полномочиям)</t>
  </si>
  <si>
    <t>Местный бюджет, Областной бюджет</t>
  </si>
  <si>
    <t>2014-2021</t>
  </si>
  <si>
    <t>2016-2021</t>
  </si>
  <si>
    <t>КИОиТП, 
МКУ «УКХ»,
Администрация</t>
  </si>
  <si>
    <r>
      <t xml:space="preserve">Основное мероприятие 4. 
</t>
    </r>
    <r>
      <rPr>
        <b/>
        <sz val="10"/>
        <color theme="1"/>
        <rFont val="Times New Roman"/>
        <family val="1"/>
        <charset val="204"/>
      </rPr>
      <t>Передача МБТ из бюджета муниципального района бюджетам поселений, входящих в состав муниципального района, на исполнение переданных полномочий
в соответствии с заключенными соглашениями</t>
    </r>
  </si>
  <si>
    <t>Выполнение проектно-изыскательских работ по незавершенному строительству инфекционного корпуса (корректировка 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</si>
</sst>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19</xdr:row>
      <xdr:rowOff>295275</xdr:rowOff>
    </xdr:from>
    <xdr:ext cx="184731" cy="264560"/>
    <xdr:sp macro="" textlink="">
      <xdr:nvSpPr>
        <xdr:cNvPr id="2" name="TextBox 1"/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N33" sqref="N33"/>
    </sheetView>
  </sheetViews>
  <sheetFormatPr defaultRowHeight="15" x14ac:dyDescent="0.25"/>
  <cols>
    <col min="1" max="1" width="5.42578125" style="3" customWidth="1"/>
    <col min="2" max="2" width="33" style="3" customWidth="1"/>
    <col min="3" max="3" width="14.85546875" style="3" customWidth="1"/>
    <col min="4" max="4" width="11.28515625" style="3" customWidth="1"/>
    <col min="5" max="5" width="15.85546875" style="3" customWidth="1"/>
    <col min="6" max="6" width="9.85546875" style="3" bestFit="1" customWidth="1"/>
    <col min="7" max="7" width="9.140625" style="3" customWidth="1"/>
    <col min="8" max="14" width="9.140625" style="3"/>
  </cols>
  <sheetData>
    <row r="1" spans="1:14" ht="24.75" customHeight="1" x14ac:dyDescent="0.2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/>
    </row>
    <row r="2" spans="1:14" ht="30" customHeight="1" x14ac:dyDescent="0.25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/>
    </row>
    <row r="3" spans="1:14" ht="22.5" customHeight="1" x14ac:dyDescent="0.25"/>
    <row r="4" spans="1:14" ht="18" customHeight="1" x14ac:dyDescent="0.25">
      <c r="A4" s="24" t="s">
        <v>53</v>
      </c>
      <c r="B4" s="24" t="s">
        <v>0</v>
      </c>
      <c r="C4" s="24" t="s">
        <v>44</v>
      </c>
      <c r="D4" s="24" t="s">
        <v>1</v>
      </c>
      <c r="E4" s="24" t="s">
        <v>45</v>
      </c>
      <c r="F4" s="24" t="s">
        <v>2</v>
      </c>
      <c r="G4" s="24"/>
      <c r="H4" s="24"/>
      <c r="I4" s="24"/>
      <c r="J4" s="24"/>
      <c r="K4" s="24"/>
      <c r="L4" s="24"/>
      <c r="M4" s="24"/>
      <c r="N4" s="24"/>
    </row>
    <row r="5" spans="1:14" ht="17.25" customHeight="1" x14ac:dyDescent="0.25">
      <c r="A5" s="24"/>
      <c r="B5" s="24"/>
      <c r="C5" s="24"/>
      <c r="D5" s="24"/>
      <c r="E5" s="24"/>
      <c r="F5" s="39" t="s">
        <v>3</v>
      </c>
      <c r="G5" s="24" t="s">
        <v>4</v>
      </c>
      <c r="H5" s="24"/>
      <c r="I5" s="24"/>
      <c r="J5" s="24"/>
      <c r="K5" s="24"/>
      <c r="L5" s="24"/>
      <c r="M5" s="24"/>
      <c r="N5" s="24"/>
    </row>
    <row r="6" spans="1:14" ht="17.25" customHeight="1" x14ac:dyDescent="0.25">
      <c r="A6" s="24"/>
      <c r="B6" s="24"/>
      <c r="C6" s="24"/>
      <c r="D6" s="24"/>
      <c r="E6" s="24"/>
      <c r="F6" s="39"/>
      <c r="G6" s="17">
        <v>2014</v>
      </c>
      <c r="H6" s="17">
        <v>2015</v>
      </c>
      <c r="I6" s="17">
        <v>2016</v>
      </c>
      <c r="J6" s="17">
        <v>2017</v>
      </c>
      <c r="K6" s="14">
        <v>2018</v>
      </c>
      <c r="L6" s="14">
        <v>2019</v>
      </c>
      <c r="M6" s="14">
        <v>2020</v>
      </c>
      <c r="N6" s="14">
        <v>2021</v>
      </c>
    </row>
    <row r="7" spans="1:14" ht="23.1" customHeight="1" x14ac:dyDescent="0.25">
      <c r="A7" s="33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23.1" customHeight="1" x14ac:dyDescent="0.25">
      <c r="A8" s="33" t="s">
        <v>37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66" customHeight="1" x14ac:dyDescent="0.25">
      <c r="A9" s="19" t="s">
        <v>6</v>
      </c>
      <c r="B9" s="6" t="s">
        <v>56</v>
      </c>
      <c r="C9" s="1" t="s">
        <v>7</v>
      </c>
      <c r="D9" s="1" t="s">
        <v>70</v>
      </c>
      <c r="E9" s="1" t="s">
        <v>8</v>
      </c>
      <c r="F9" s="10">
        <f>SUM(G9:N9)</f>
        <v>3017.4099999999994</v>
      </c>
      <c r="G9" s="7">
        <f>SUM(G10:G13)</f>
        <v>66.400000000000006</v>
      </c>
      <c r="H9" s="7">
        <f t="shared" ref="H9:N9" si="0">SUM(H10:H13)</f>
        <v>23.5</v>
      </c>
      <c r="I9" s="7">
        <f t="shared" si="0"/>
        <v>2037.41</v>
      </c>
      <c r="J9" s="7">
        <f t="shared" si="0"/>
        <v>110.5</v>
      </c>
      <c r="K9" s="7">
        <f t="shared" si="0"/>
        <v>267.5</v>
      </c>
      <c r="L9" s="7">
        <f t="shared" ref="L9" si="1">SUM(L10:L13)</f>
        <v>170.7</v>
      </c>
      <c r="M9" s="7">
        <f t="shared" si="0"/>
        <v>170.7</v>
      </c>
      <c r="N9" s="7">
        <f t="shared" si="0"/>
        <v>170.7</v>
      </c>
    </row>
    <row r="10" spans="1:14" ht="39.75" customHeight="1" x14ac:dyDescent="0.25">
      <c r="A10" s="15" t="s">
        <v>9</v>
      </c>
      <c r="B10" s="4" t="s">
        <v>10</v>
      </c>
      <c r="C10" s="1" t="s">
        <v>7</v>
      </c>
      <c r="D10" s="13" t="s">
        <v>70</v>
      </c>
      <c r="E10" s="1" t="s">
        <v>8</v>
      </c>
      <c r="F10" s="11">
        <f>SUM(G10:N10)</f>
        <v>756.6</v>
      </c>
      <c r="G10" s="5">
        <v>61</v>
      </c>
      <c r="H10" s="5">
        <v>20</v>
      </c>
      <c r="I10" s="5">
        <v>20</v>
      </c>
      <c r="J10" s="5">
        <f>131-32.4</f>
        <v>98.6</v>
      </c>
      <c r="K10" s="5">
        <f>82.5-38+16+57+14+68-2.5-3</f>
        <v>194</v>
      </c>
      <c r="L10" s="5">
        <v>121</v>
      </c>
      <c r="M10" s="5">
        <v>121</v>
      </c>
      <c r="N10" s="5">
        <v>121</v>
      </c>
    </row>
    <row r="11" spans="1:14" ht="28.5" customHeight="1" x14ac:dyDescent="0.25">
      <c r="A11" s="15" t="s">
        <v>11</v>
      </c>
      <c r="B11" s="2" t="s">
        <v>12</v>
      </c>
      <c r="C11" s="1" t="s">
        <v>7</v>
      </c>
      <c r="D11" s="1" t="s">
        <v>13</v>
      </c>
      <c r="E11" s="1" t="s">
        <v>8</v>
      </c>
      <c r="F11" s="11">
        <f t="shared" ref="F11:F13" si="2">SUM(G11:N11)</f>
        <v>8.9</v>
      </c>
      <c r="G11" s="5">
        <v>5.4</v>
      </c>
      <c r="H11" s="5">
        <v>3.5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63" customHeight="1" x14ac:dyDescent="0.25">
      <c r="A12" s="15" t="s">
        <v>14</v>
      </c>
      <c r="B12" s="4" t="s">
        <v>15</v>
      </c>
      <c r="C12" s="1" t="s">
        <v>7</v>
      </c>
      <c r="D12" s="1" t="s">
        <v>71</v>
      </c>
      <c r="E12" s="1" t="s">
        <v>8</v>
      </c>
      <c r="F12" s="11">
        <f t="shared" si="2"/>
        <v>251.90999999999997</v>
      </c>
      <c r="G12" s="5">
        <v>0</v>
      </c>
      <c r="H12" s="5">
        <v>0</v>
      </c>
      <c r="I12" s="5">
        <v>17.41</v>
      </c>
      <c r="J12" s="5">
        <f>60-30-18.1</f>
        <v>11.899999999999999</v>
      </c>
      <c r="K12" s="5">
        <f>32+38+37-57+14+7+2.5</f>
        <v>73.5</v>
      </c>
      <c r="L12" s="5">
        <v>49.7</v>
      </c>
      <c r="M12" s="5">
        <v>49.7</v>
      </c>
      <c r="N12" s="5">
        <v>49.7</v>
      </c>
    </row>
    <row r="13" spans="1:14" ht="26.25" customHeight="1" x14ac:dyDescent="0.25">
      <c r="A13" s="15" t="s">
        <v>16</v>
      </c>
      <c r="B13" s="4" t="s">
        <v>17</v>
      </c>
      <c r="C13" s="1" t="s">
        <v>7</v>
      </c>
      <c r="D13" s="1">
        <v>2016</v>
      </c>
      <c r="E13" s="1" t="s">
        <v>8</v>
      </c>
      <c r="F13" s="11">
        <f t="shared" si="2"/>
        <v>2000</v>
      </c>
      <c r="G13" s="5">
        <v>0</v>
      </c>
      <c r="H13" s="5">
        <v>0</v>
      </c>
      <c r="I13" s="5">
        <v>2000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23.1" customHeight="1" x14ac:dyDescent="0.25">
      <c r="A14" s="33" t="s">
        <v>38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54.75" customHeight="1" x14ac:dyDescent="0.25">
      <c r="A15" s="19" t="s">
        <v>18</v>
      </c>
      <c r="B15" s="6" t="s">
        <v>57</v>
      </c>
      <c r="C15" s="1" t="s">
        <v>7</v>
      </c>
      <c r="D15" s="1" t="s">
        <v>13</v>
      </c>
      <c r="E15" s="1"/>
      <c r="F15" s="10">
        <f>SUM(G15:N15)</f>
        <v>0</v>
      </c>
      <c r="G15" s="7">
        <f>SUM(G16)</f>
        <v>0</v>
      </c>
      <c r="H15" s="7">
        <f t="shared" ref="H15:N15" si="3">SUM(H16)</f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</row>
    <row r="16" spans="1:14" ht="99.75" customHeight="1" x14ac:dyDescent="0.25">
      <c r="A16" s="15" t="s">
        <v>19</v>
      </c>
      <c r="B16" s="4" t="s">
        <v>20</v>
      </c>
      <c r="C16" s="1" t="s">
        <v>7</v>
      </c>
      <c r="D16" s="1" t="s">
        <v>13</v>
      </c>
      <c r="E16" s="1"/>
      <c r="F16" s="11">
        <f>SUM(G16:N16)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26.25" customHeight="1" x14ac:dyDescent="0.25">
      <c r="A17" s="33" t="s">
        <v>39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60.75" customHeight="1" x14ac:dyDescent="0.25">
      <c r="A18" s="19" t="s">
        <v>21</v>
      </c>
      <c r="B18" s="6" t="s">
        <v>40</v>
      </c>
      <c r="C18" s="1" t="s">
        <v>54</v>
      </c>
      <c r="D18" s="1" t="s">
        <v>70</v>
      </c>
      <c r="E18" s="15" t="s">
        <v>69</v>
      </c>
      <c r="F18" s="10">
        <f>SUM(G18:N18)</f>
        <v>79947.310000000012</v>
      </c>
      <c r="G18" s="7">
        <f>G20+G21+G22+G23+G24+G25+G26+G27+G29+G30+G32</f>
        <v>5336.4999999999991</v>
      </c>
      <c r="H18" s="7">
        <f t="shared" ref="H18:M18" si="4">H20+H21+H22+H23+H24+H25+H26+H27+H29+H30+H32</f>
        <v>5140.1000000000004</v>
      </c>
      <c r="I18" s="7">
        <f t="shared" si="4"/>
        <v>5338.12</v>
      </c>
      <c r="J18" s="12">
        <f t="shared" si="4"/>
        <v>9558.130000000001</v>
      </c>
      <c r="K18" s="7">
        <f t="shared" si="4"/>
        <v>11141.42</v>
      </c>
      <c r="L18" s="7">
        <f>L20+L21+L22+L23+L24+L25+L26+L27+L29+L30+L32</f>
        <v>14288.95</v>
      </c>
      <c r="M18" s="7">
        <f t="shared" si="4"/>
        <v>14475.240000000002</v>
      </c>
      <c r="N18" s="7">
        <f t="shared" ref="N18" si="5">N20+N21+N22+N23+N24+N25+N26+N27+N29+N30+N32</f>
        <v>14668.85</v>
      </c>
    </row>
    <row r="19" spans="1:14" ht="18.95" customHeight="1" x14ac:dyDescent="0.25">
      <c r="A19" s="36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ht="62.25" customHeight="1" x14ac:dyDescent="0.25">
      <c r="A20" s="15" t="s">
        <v>46</v>
      </c>
      <c r="B20" s="4" t="s">
        <v>24</v>
      </c>
      <c r="C20" s="1" t="s">
        <v>7</v>
      </c>
      <c r="D20" s="1" t="s">
        <v>13</v>
      </c>
      <c r="E20" s="1" t="s">
        <v>8</v>
      </c>
      <c r="F20" s="11">
        <f t="shared" ref="F20:F25" si="6">SUM(G20:N20)</f>
        <v>37.700000000000003</v>
      </c>
      <c r="G20" s="5">
        <v>27.7</v>
      </c>
      <c r="H20" s="5">
        <v>10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54.75" customHeight="1" x14ac:dyDescent="0.25">
      <c r="A21" s="15" t="s">
        <v>47</v>
      </c>
      <c r="B21" s="4" t="s">
        <v>25</v>
      </c>
      <c r="C21" s="1" t="s">
        <v>60</v>
      </c>
      <c r="D21" s="1" t="s">
        <v>70</v>
      </c>
      <c r="E21" s="1" t="s">
        <v>8</v>
      </c>
      <c r="F21" s="11">
        <f t="shared" si="6"/>
        <v>710.95</v>
      </c>
      <c r="G21" s="5">
        <v>85</v>
      </c>
      <c r="H21" s="5">
        <v>31.5</v>
      </c>
      <c r="I21" s="5">
        <v>30.2</v>
      </c>
      <c r="J21" s="5">
        <f>20.9+77.8-55-6.55</f>
        <v>37.149999999999991</v>
      </c>
      <c r="K21" s="5">
        <f>107.6+64-7.5</f>
        <v>164.1</v>
      </c>
      <c r="L21" s="5">
        <v>124.6</v>
      </c>
      <c r="M21" s="5">
        <v>119.2</v>
      </c>
      <c r="N21" s="5">
        <v>119.2</v>
      </c>
    </row>
    <row r="22" spans="1:14" ht="27" customHeight="1" x14ac:dyDescent="0.25">
      <c r="A22" s="32" t="s">
        <v>48</v>
      </c>
      <c r="B22" s="31" t="s">
        <v>26</v>
      </c>
      <c r="C22" s="25" t="s">
        <v>72</v>
      </c>
      <c r="D22" s="25" t="s">
        <v>70</v>
      </c>
      <c r="E22" s="27" t="s">
        <v>8</v>
      </c>
      <c r="F22" s="11">
        <f t="shared" si="6"/>
        <v>69682.950000000012</v>
      </c>
      <c r="G22" s="5">
        <v>4508.75</v>
      </c>
      <c r="H22" s="5">
        <v>4876.7</v>
      </c>
      <c r="I22" s="5">
        <v>4446.32</v>
      </c>
      <c r="J22" s="5">
        <f>6103.2+1235+30+55+1180.829+15.59+0.001-147.95</f>
        <v>8471.67</v>
      </c>
      <c r="K22" s="5">
        <f>9321.27-2.12-37-16+184+339.93+378.43-14-7-135-170</f>
        <v>9842.51</v>
      </c>
      <c r="L22" s="5">
        <f>13038.5-20.15</f>
        <v>13018.35</v>
      </c>
      <c r="M22" s="5">
        <f>12162.52</f>
        <v>12162.52</v>
      </c>
      <c r="N22" s="5">
        <f>12356.13</f>
        <v>12356.13</v>
      </c>
    </row>
    <row r="23" spans="1:14" ht="22.5" customHeight="1" x14ac:dyDescent="0.25">
      <c r="A23" s="32"/>
      <c r="B23" s="31"/>
      <c r="C23" s="26"/>
      <c r="D23" s="26"/>
      <c r="E23" s="27"/>
      <c r="F23" s="11">
        <f t="shared" si="6"/>
        <v>327.3</v>
      </c>
      <c r="G23" s="5">
        <v>315</v>
      </c>
      <c r="H23" s="5">
        <v>12.3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21.75" customHeight="1" x14ac:dyDescent="0.25">
      <c r="A24" s="32"/>
      <c r="B24" s="31"/>
      <c r="C24" s="1" t="s">
        <v>22</v>
      </c>
      <c r="D24" s="1">
        <v>2015</v>
      </c>
      <c r="E24" s="27"/>
      <c r="F24" s="11">
        <f t="shared" si="6"/>
        <v>14</v>
      </c>
      <c r="G24" s="5">
        <v>0</v>
      </c>
      <c r="H24" s="5">
        <v>14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52.5" customHeight="1" x14ac:dyDescent="0.25">
      <c r="A25" s="15" t="s">
        <v>49</v>
      </c>
      <c r="B25" s="4" t="s">
        <v>74</v>
      </c>
      <c r="C25" s="1" t="s">
        <v>28</v>
      </c>
      <c r="D25" s="1">
        <v>2014</v>
      </c>
      <c r="E25" s="1" t="s">
        <v>8</v>
      </c>
      <c r="F25" s="11">
        <f t="shared" si="6"/>
        <v>197.9</v>
      </c>
      <c r="G25" s="5">
        <v>197.9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53.25" customHeight="1" x14ac:dyDescent="0.25">
      <c r="A26" s="15" t="s">
        <v>50</v>
      </c>
      <c r="B26" s="4" t="s">
        <v>29</v>
      </c>
      <c r="C26" s="1" t="s">
        <v>7</v>
      </c>
      <c r="D26" s="1">
        <v>2014</v>
      </c>
      <c r="E26" s="1" t="s">
        <v>8</v>
      </c>
      <c r="F26" s="11">
        <f t="shared" ref="F26:F37" si="7">SUM(G26:N26)</f>
        <v>202.15</v>
      </c>
      <c r="G26" s="5">
        <v>202.15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51" customHeight="1" x14ac:dyDescent="0.25">
      <c r="A27" s="15" t="s">
        <v>30</v>
      </c>
      <c r="B27" s="4" t="s">
        <v>41</v>
      </c>
      <c r="C27" s="1" t="s">
        <v>27</v>
      </c>
      <c r="D27" s="1">
        <v>2015</v>
      </c>
      <c r="E27" s="1" t="s">
        <v>8</v>
      </c>
      <c r="F27" s="11">
        <f t="shared" si="7"/>
        <v>195.6</v>
      </c>
      <c r="G27" s="5">
        <v>0</v>
      </c>
      <c r="H27" s="5">
        <v>195.6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8.95" customHeight="1" x14ac:dyDescent="0.25">
      <c r="A28" s="36" t="s">
        <v>31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14" ht="30.95" customHeight="1" x14ac:dyDescent="0.25">
      <c r="A29" s="29" t="s">
        <v>51</v>
      </c>
      <c r="B29" s="31" t="s">
        <v>32</v>
      </c>
      <c r="C29" s="27" t="s">
        <v>59</v>
      </c>
      <c r="D29" s="27" t="s">
        <v>71</v>
      </c>
      <c r="E29" s="1" t="s">
        <v>8</v>
      </c>
      <c r="F29" s="11">
        <f t="shared" si="7"/>
        <v>4085.63</v>
      </c>
      <c r="G29" s="5">
        <v>0</v>
      </c>
      <c r="H29" s="5">
        <v>0</v>
      </c>
      <c r="I29" s="5">
        <v>307.57</v>
      </c>
      <c r="J29" s="5">
        <f>795.8-336.04-5.07-15.59+9</f>
        <v>448.09999999999997</v>
      </c>
      <c r="K29" s="5">
        <f>525.92+2.12</f>
        <v>528.04</v>
      </c>
      <c r="L29" s="5">
        <v>524.36</v>
      </c>
      <c r="M29" s="5">
        <v>1138.78</v>
      </c>
      <c r="N29" s="5">
        <v>1138.78</v>
      </c>
    </row>
    <row r="30" spans="1:14" ht="30.95" customHeight="1" x14ac:dyDescent="0.25">
      <c r="A30" s="30"/>
      <c r="B30" s="31"/>
      <c r="C30" s="27"/>
      <c r="D30" s="27"/>
      <c r="E30" s="1" t="s">
        <v>33</v>
      </c>
      <c r="F30" s="11">
        <f t="shared" si="7"/>
        <v>2929.85</v>
      </c>
      <c r="G30" s="5">
        <v>0</v>
      </c>
      <c r="H30" s="5">
        <v>0</v>
      </c>
      <c r="I30" s="5">
        <v>277.93</v>
      </c>
      <c r="J30" s="5">
        <v>336.04</v>
      </c>
      <c r="K30" s="5">
        <f>329.89+7.5</f>
        <v>337.39</v>
      </c>
      <c r="L30" s="5">
        <v>357.33</v>
      </c>
      <c r="M30" s="5">
        <v>810.58</v>
      </c>
      <c r="N30" s="5">
        <v>810.58</v>
      </c>
    </row>
    <row r="31" spans="1:14" ht="18.95" customHeight="1" x14ac:dyDescent="0.25">
      <c r="A31" s="36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1:14" ht="48.75" customHeight="1" x14ac:dyDescent="0.25">
      <c r="A32" s="21" t="s">
        <v>52</v>
      </c>
      <c r="B32" s="4" t="s">
        <v>35</v>
      </c>
      <c r="C32" s="1" t="s">
        <v>55</v>
      </c>
      <c r="D32" s="1" t="s">
        <v>71</v>
      </c>
      <c r="E32" s="1" t="s">
        <v>8</v>
      </c>
      <c r="F32" s="11">
        <f t="shared" si="7"/>
        <v>1563.2800000000002</v>
      </c>
      <c r="G32" s="5">
        <v>0</v>
      </c>
      <c r="H32" s="5">
        <v>0</v>
      </c>
      <c r="I32" s="5">
        <v>276.10000000000002</v>
      </c>
      <c r="J32" s="5">
        <f>260.1+5.07</f>
        <v>265.17</v>
      </c>
      <c r="K32" s="5">
        <f>264.31+5.07</f>
        <v>269.38</v>
      </c>
      <c r="L32" s="5">
        <f>244.16+20.15</f>
        <v>264.31</v>
      </c>
      <c r="M32" s="5">
        <f>244.16</f>
        <v>244.16</v>
      </c>
      <c r="N32" s="5">
        <f>244.16</f>
        <v>244.16</v>
      </c>
    </row>
    <row r="33" spans="1:14" ht="105" customHeight="1" x14ac:dyDescent="0.25">
      <c r="A33" s="19" t="s">
        <v>62</v>
      </c>
      <c r="B33" s="6" t="s">
        <v>73</v>
      </c>
      <c r="C33" s="15" t="s">
        <v>65</v>
      </c>
      <c r="D33" s="15">
        <v>2019</v>
      </c>
      <c r="E33" s="15" t="s">
        <v>69</v>
      </c>
      <c r="F33" s="11">
        <f t="shared" si="7"/>
        <v>1067.67</v>
      </c>
      <c r="G33" s="5">
        <f t="shared" ref="G33:K33" si="8">SUM(G34:G35)</f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>SUM(L34:L35)</f>
        <v>1067.67</v>
      </c>
      <c r="M33" s="5">
        <f t="shared" ref="M33:N33" si="9">SUM(M34:M35)</f>
        <v>0</v>
      </c>
      <c r="N33" s="5">
        <f t="shared" si="9"/>
        <v>0</v>
      </c>
    </row>
    <row r="34" spans="1:14" ht="24" customHeight="1" x14ac:dyDescent="0.25">
      <c r="A34" s="32" t="s">
        <v>63</v>
      </c>
      <c r="B34" s="31" t="s">
        <v>68</v>
      </c>
      <c r="C34" s="27" t="s">
        <v>65</v>
      </c>
      <c r="D34" s="27">
        <v>2019</v>
      </c>
      <c r="E34" s="15" t="s">
        <v>8</v>
      </c>
      <c r="F34" s="11">
        <f t="shared" si="7"/>
        <v>614.41999999999996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614.41999999999996</v>
      </c>
      <c r="M34" s="5">
        <v>0</v>
      </c>
      <c r="N34" s="5">
        <v>0</v>
      </c>
    </row>
    <row r="35" spans="1:14" ht="24" x14ac:dyDescent="0.25">
      <c r="A35" s="32"/>
      <c r="B35" s="31"/>
      <c r="C35" s="27"/>
      <c r="D35" s="27"/>
      <c r="E35" s="15" t="s">
        <v>33</v>
      </c>
      <c r="F35" s="11">
        <f t="shared" si="7"/>
        <v>453.25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453.25</v>
      </c>
      <c r="M35" s="5">
        <v>0</v>
      </c>
      <c r="N35" s="5">
        <v>0</v>
      </c>
    </row>
    <row r="36" spans="1:14" ht="66" customHeight="1" x14ac:dyDescent="0.25">
      <c r="A36" s="19" t="s">
        <v>64</v>
      </c>
      <c r="B36" s="18" t="s">
        <v>66</v>
      </c>
      <c r="C36" s="15" t="s">
        <v>7</v>
      </c>
      <c r="D36" s="15">
        <v>2019</v>
      </c>
      <c r="E36" s="15" t="s">
        <v>8</v>
      </c>
      <c r="F36" s="11">
        <f t="shared" si="7"/>
        <v>145.30000000000001</v>
      </c>
      <c r="G36" s="5">
        <f t="shared" ref="G36:K36" si="10">G37</f>
        <v>0</v>
      </c>
      <c r="H36" s="5">
        <f t="shared" si="10"/>
        <v>0</v>
      </c>
      <c r="I36" s="5">
        <f t="shared" si="10"/>
        <v>0</v>
      </c>
      <c r="J36" s="5">
        <f t="shared" si="10"/>
        <v>0</v>
      </c>
      <c r="K36" s="5">
        <f t="shared" si="10"/>
        <v>0</v>
      </c>
      <c r="L36" s="5">
        <f>L37</f>
        <v>145.30000000000001</v>
      </c>
      <c r="M36" s="5">
        <f t="shared" ref="M36" si="11">M37</f>
        <v>0</v>
      </c>
      <c r="N36" s="5">
        <f t="shared" ref="N36" si="12">N37</f>
        <v>0</v>
      </c>
    </row>
    <row r="37" spans="1:14" ht="66.75" customHeight="1" x14ac:dyDescent="0.25">
      <c r="A37" s="20" t="s">
        <v>67</v>
      </c>
      <c r="B37" s="16" t="s">
        <v>61</v>
      </c>
      <c r="C37" s="15" t="s">
        <v>7</v>
      </c>
      <c r="D37" s="15">
        <v>2019</v>
      </c>
      <c r="E37" s="15" t="s">
        <v>8</v>
      </c>
      <c r="F37" s="11">
        <f t="shared" si="7"/>
        <v>145.30000000000001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145.30000000000001</v>
      </c>
      <c r="M37" s="5">
        <v>0</v>
      </c>
      <c r="N37" s="5">
        <v>0</v>
      </c>
    </row>
    <row r="38" spans="1:14" ht="18.75" customHeight="1" x14ac:dyDescent="0.25">
      <c r="A38" s="28" t="s">
        <v>42</v>
      </c>
      <c r="B38" s="28"/>
      <c r="C38" s="28"/>
      <c r="D38" s="28"/>
      <c r="E38" s="28"/>
      <c r="F38" s="8">
        <f>SUM(G38:N38)</f>
        <v>84177.69</v>
      </c>
      <c r="G38" s="8">
        <f>SUM(G39:G40)</f>
        <v>5402.9</v>
      </c>
      <c r="H38" s="8">
        <f t="shared" ref="H38:K38" si="13">SUM(H39:H40)</f>
        <v>5163.6000000000004</v>
      </c>
      <c r="I38" s="8">
        <f t="shared" si="13"/>
        <v>7375.5300000000007</v>
      </c>
      <c r="J38" s="8">
        <f t="shared" si="13"/>
        <v>9668.630000000001</v>
      </c>
      <c r="K38" s="8">
        <f t="shared" si="13"/>
        <v>11408.92</v>
      </c>
      <c r="L38" s="8">
        <f>SUM(L39:L40)</f>
        <v>15672.619999999999</v>
      </c>
      <c r="M38" s="8">
        <f t="shared" ref="M38:N38" si="14">SUM(M39:M40)</f>
        <v>14645.94</v>
      </c>
      <c r="N38" s="8">
        <f t="shared" si="14"/>
        <v>14839.55</v>
      </c>
    </row>
    <row r="39" spans="1:14" ht="17.100000000000001" customHeight="1" x14ac:dyDescent="0.25">
      <c r="A39" s="22" t="s">
        <v>36</v>
      </c>
      <c r="B39" s="22"/>
      <c r="C39" s="22"/>
      <c r="D39" s="22"/>
      <c r="E39" s="22"/>
      <c r="F39" s="9">
        <f>SUM(G39:N39)</f>
        <v>80794.59</v>
      </c>
      <c r="G39" s="9">
        <f>G10+G11+G12+G13+G16+G20+G21+G22+G23+G24+G25+G26+G27+G29+G32</f>
        <v>5402.9</v>
      </c>
      <c r="H39" s="9">
        <f t="shared" ref="H39:K39" si="15">H10+H11+H12+H13+H16+H20+H21+H22+H23+H24+H25+H26+H27+H29+H32</f>
        <v>5163.6000000000004</v>
      </c>
      <c r="I39" s="9">
        <f t="shared" si="15"/>
        <v>7097.6</v>
      </c>
      <c r="J39" s="9">
        <f t="shared" si="15"/>
        <v>9332.59</v>
      </c>
      <c r="K39" s="9">
        <f t="shared" si="15"/>
        <v>11071.53</v>
      </c>
      <c r="L39" s="9">
        <f>L10+L11+L12+L13+L16+L20+L21+L22+L23+L24+L25+L26+L27+L29+L32+L34+L37</f>
        <v>14862.039999999999</v>
      </c>
      <c r="M39" s="9">
        <f t="shared" ref="M39:N39" si="16">M10+M11+M12+M13+M16+M20+M21+M22+M23+M24+M25+M26+M27+M29+M32+M34+M37</f>
        <v>13835.36</v>
      </c>
      <c r="N39" s="9">
        <f t="shared" si="16"/>
        <v>14028.97</v>
      </c>
    </row>
    <row r="40" spans="1:14" ht="17.100000000000001" customHeight="1" x14ac:dyDescent="0.25">
      <c r="A40" s="22" t="s">
        <v>33</v>
      </c>
      <c r="B40" s="22"/>
      <c r="C40" s="22"/>
      <c r="D40" s="22"/>
      <c r="E40" s="22"/>
      <c r="F40" s="9">
        <f>SUM(G40:N40)</f>
        <v>3383.1</v>
      </c>
      <c r="G40" s="9">
        <f>G30</f>
        <v>0</v>
      </c>
      <c r="H40" s="9">
        <f t="shared" ref="H40:K40" si="17">H30</f>
        <v>0</v>
      </c>
      <c r="I40" s="9">
        <f t="shared" si="17"/>
        <v>277.93</v>
      </c>
      <c r="J40" s="9">
        <f t="shared" si="17"/>
        <v>336.04</v>
      </c>
      <c r="K40" s="9">
        <f t="shared" si="17"/>
        <v>337.39</v>
      </c>
      <c r="L40" s="9">
        <f>L30+L35</f>
        <v>810.57999999999993</v>
      </c>
      <c r="M40" s="9">
        <f t="shared" ref="M40:N40" si="18">M30+M35</f>
        <v>810.58</v>
      </c>
      <c r="N40" s="9">
        <f t="shared" si="18"/>
        <v>810.58</v>
      </c>
    </row>
  </sheetData>
  <mergeCells count="33">
    <mergeCell ref="F4:N4"/>
    <mergeCell ref="G5:N5"/>
    <mergeCell ref="A7:N7"/>
    <mergeCell ref="A8:N8"/>
    <mergeCell ref="A14:N14"/>
    <mergeCell ref="F5:F6"/>
    <mergeCell ref="A34:A35"/>
    <mergeCell ref="B34:B35"/>
    <mergeCell ref="C34:C35"/>
    <mergeCell ref="D34:D35"/>
    <mergeCell ref="A17:N17"/>
    <mergeCell ref="A19:N19"/>
    <mergeCell ref="A28:N28"/>
    <mergeCell ref="A31:N31"/>
    <mergeCell ref="E22:E24"/>
    <mergeCell ref="B22:B24"/>
    <mergeCell ref="D22:D23"/>
    <mergeCell ref="A40:E40"/>
    <mergeCell ref="A1:M1"/>
    <mergeCell ref="C4:C6"/>
    <mergeCell ref="C22:C23"/>
    <mergeCell ref="C29:C30"/>
    <mergeCell ref="A38:E38"/>
    <mergeCell ref="A39:E39"/>
    <mergeCell ref="A29:A30"/>
    <mergeCell ref="B29:B30"/>
    <mergeCell ref="D29:D30"/>
    <mergeCell ref="A2:M2"/>
    <mergeCell ref="A22:A24"/>
    <mergeCell ref="A4:A6"/>
    <mergeCell ref="B4:B6"/>
    <mergeCell ref="D4:D6"/>
    <mergeCell ref="E4:E6"/>
  </mergeCells>
  <pageMargins left="0.51181102362204722" right="0.11811023622047245" top="1.0236220472440944" bottom="0.35433070866141736" header="0.31496062992125984" footer="0.31496062992125984"/>
  <pageSetup paperSize="9" scale="8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Людмила В. Сорокина</cp:lastModifiedBy>
  <cp:lastPrinted>2019-03-18T14:31:41Z</cp:lastPrinted>
  <dcterms:created xsi:type="dcterms:W3CDTF">2017-05-24T17:50:46Z</dcterms:created>
  <dcterms:modified xsi:type="dcterms:W3CDTF">2019-03-25T15:15:21Z</dcterms:modified>
</cp:coreProperties>
</file>