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h_myu\Desktop\от Сорокиной 29.03.2019 2\08.2019\от_Кубарь\"/>
    </mc:Choice>
  </mc:AlternateContent>
  <bookViews>
    <workbookView xWindow="480" yWindow="390" windowWidth="27795" windowHeight="11205"/>
  </bookViews>
  <sheets>
    <sheet name="Раздел 3" sheetId="1" r:id="rId1"/>
  </sheets>
  <definedNames>
    <definedName name="_xlnm.Print_Titles" localSheetId="0">'Раздел 3'!$4:$6</definedName>
  </definedNames>
  <calcPr calcId="152511"/>
</workbook>
</file>

<file path=xl/calcChain.xml><?xml version="1.0" encoding="utf-8"?>
<calcChain xmlns="http://schemas.openxmlformats.org/spreadsheetml/2006/main">
  <c r="N41" i="1" l="1"/>
  <c r="M41" i="1"/>
  <c r="J41" i="1"/>
  <c r="I41" i="1"/>
  <c r="H41" i="1"/>
  <c r="G41" i="1"/>
  <c r="L41" i="1"/>
  <c r="L14" i="1" l="1"/>
  <c r="F14" i="1" l="1"/>
  <c r="L9" i="1"/>
  <c r="K23" i="1"/>
  <c r="L30" i="1" l="1"/>
  <c r="L23" i="1"/>
  <c r="L33" i="1"/>
  <c r="N33" i="1" l="1"/>
  <c r="M33" i="1"/>
  <c r="N23" i="1"/>
  <c r="M23" i="1"/>
  <c r="K31" i="1" l="1"/>
  <c r="K41" i="1" s="1"/>
  <c r="K22" i="1"/>
  <c r="K10" i="1"/>
  <c r="K12" i="1" l="1"/>
  <c r="F38" i="1" l="1"/>
  <c r="F36" i="1"/>
  <c r="F35" i="1"/>
  <c r="F31" i="1"/>
  <c r="F28" i="1"/>
  <c r="F27" i="1"/>
  <c r="F26" i="1"/>
  <c r="F25" i="1"/>
  <c r="F24" i="1"/>
  <c r="F21" i="1"/>
  <c r="F17" i="1"/>
  <c r="F13" i="1"/>
  <c r="F11" i="1"/>
  <c r="L19" i="1" l="1"/>
  <c r="N9" i="1" l="1"/>
  <c r="N34" i="1"/>
  <c r="M34" i="1"/>
  <c r="K34" i="1"/>
  <c r="J34" i="1"/>
  <c r="I34" i="1"/>
  <c r="H34" i="1"/>
  <c r="G34" i="1"/>
  <c r="F34" i="1" s="1"/>
  <c r="L34" i="1"/>
  <c r="N37" i="1"/>
  <c r="M37" i="1"/>
  <c r="K37" i="1"/>
  <c r="J37" i="1"/>
  <c r="I37" i="1"/>
  <c r="H37" i="1"/>
  <c r="G37" i="1"/>
  <c r="F37" i="1" s="1"/>
  <c r="L37" i="1"/>
  <c r="N19" i="1"/>
  <c r="N16" i="1"/>
  <c r="N39" i="1" l="1"/>
  <c r="N40" i="1" s="1"/>
  <c r="K33" i="1"/>
  <c r="K30" i="1" l="1"/>
  <c r="J23" i="1" l="1"/>
  <c r="F23" i="1" s="1"/>
  <c r="J30" i="1"/>
  <c r="F30" i="1" s="1"/>
  <c r="J22" i="1" l="1"/>
  <c r="F22" i="1" s="1"/>
  <c r="J10" i="1"/>
  <c r="F10" i="1" s="1"/>
  <c r="J12" i="1"/>
  <c r="F12" i="1" s="1"/>
  <c r="L16" i="1" l="1"/>
  <c r="L39" i="1" s="1"/>
  <c r="L40" i="1" s="1"/>
  <c r="J33" i="1" l="1"/>
  <c r="F33" i="1" s="1"/>
  <c r="F41" i="1" l="1"/>
  <c r="M19" i="1"/>
  <c r="K19" i="1"/>
  <c r="J19" i="1"/>
  <c r="I19" i="1"/>
  <c r="H19" i="1"/>
  <c r="G19" i="1"/>
  <c r="M16" i="1"/>
  <c r="K16" i="1"/>
  <c r="J16" i="1"/>
  <c r="I16" i="1"/>
  <c r="H16" i="1"/>
  <c r="G16" i="1"/>
  <c r="M9" i="1"/>
  <c r="K9" i="1"/>
  <c r="J9" i="1"/>
  <c r="J39" i="1" s="1"/>
  <c r="J40" i="1" s="1"/>
  <c r="I9" i="1"/>
  <c r="I39" i="1" s="1"/>
  <c r="I40" i="1" s="1"/>
  <c r="H9" i="1"/>
  <c r="G9" i="1"/>
  <c r="G39" i="1" s="1"/>
  <c r="G40" i="1" s="1"/>
  <c r="F9" i="1" l="1"/>
  <c r="K39" i="1"/>
  <c r="K40" i="1" s="1"/>
  <c r="F40" i="1" s="1"/>
  <c r="H39" i="1"/>
  <c r="H40" i="1" s="1"/>
  <c r="M39" i="1"/>
  <c r="M40" i="1" s="1"/>
  <c r="F16" i="1"/>
  <c r="F19" i="1"/>
  <c r="F39" i="1" l="1"/>
</calcChain>
</file>

<file path=xl/sharedStrings.xml><?xml version="1.0" encoding="utf-8"?>
<sst xmlns="http://schemas.openxmlformats.org/spreadsheetml/2006/main" count="117" uniqueCount="77">
  <si>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</si>
  <si>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</si>
  <si>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</si>
  <si>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</si>
  <si>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</si>
  <si>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</si>
  <si>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</si>
  <si>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</si>
  <si>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</si>
  <si>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</si>
  <si>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</si>
  <si>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</si>
  <si>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</si>
  <si>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</si>
  <si>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</si>
  <si>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</si>
  <si>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</si>
  <si>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</si>
  <si>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</si>
  <si>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</si>
  <si>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</si>
  <si>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</si>
  <si>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</si>
  <si>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</si>
  <si>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</si>
  <si>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</si>
  <si>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</si>
  <si>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</si>
  <si>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</si>
  <si>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</si>
  <si>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</si>
  <si>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</si>
  <si>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</si>
  <si>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</si>
  <si>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</si>
  <si>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</si>
  <si>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</si>
  <si>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</si>
  <si>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</si>
  <si>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</si>
  <si>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</si>
  <si>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</si>
  <si>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</si>
  <si>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</si>
  <si>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</si>
  <si>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</si>
  <si>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</si>
  <si>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</si>
  <si>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</si>
  <si>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</si>
  <si>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</si>
  <si>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</si>
  <si>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</si>
  <si>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</si>
  <si>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
Администрация, 
МКУ "УКХ", 
Управление образования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</si>
  <si>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</si>
  <si>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</si>
  <si>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</si>
  <si>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 xml:space="preserve"> «Осуществление функций по управлению муниципальным имуществом муниципального образования Кандалакшский район»
муниципальной программы «Муниципальное управление и гражданское общество муниципального образования Кандалакшский район»</t>
  </si>
  <si>
    <t>КИОиТП, 
Администрация,
МКУ "УКХ"</t>
  </si>
  <si>
    <t>КИОиТП, 
Администрация</t>
  </si>
  <si>
    <t>Предоставление субсидии на возмещение части затрат по оснащению МКД, имеющих в своем составе муниципальные жилые (нежилые) помещения, общедомовыми приборами учета</t>
  </si>
  <si>
    <t>4.</t>
  </si>
  <si>
    <t>4.1.</t>
  </si>
  <si>
    <t>5.</t>
  </si>
  <si>
    <t>Управление финансов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</si>
  <si>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5.
</t>
    </r>
    <r>
      <rPr>
        <b/>
        <sz val="10"/>
        <color theme="1"/>
        <rFont val="Times New Roman"/>
        <family val="1"/>
        <charset val="204"/>
      </rPr>
      <t>Расходы местного бюджета по предоставлению субсидии на возмещение затрат ресурсоснабжающих организаций</t>
    </r>
  </si>
  <si>
    <t>5.1.</t>
  </si>
  <si>
    <t>Оплата взносов на капитальный ремонт за муниципальный жилой фонд
(по переданным полномочиям)</t>
  </si>
  <si>
    <t>Местный бюджет, Областной бюджет</t>
  </si>
  <si>
    <t>2014-2021</t>
  </si>
  <si>
    <t>2016-2021</t>
  </si>
  <si>
    <t>КИОиТП, 
МКУ «УКХ»,
Администрация</t>
  </si>
  <si>
    <r>
      <t xml:space="preserve">Основное мероприятие 4. 
</t>
    </r>
    <r>
      <rPr>
        <b/>
        <sz val="10"/>
        <color theme="1"/>
        <rFont val="Times New Roman"/>
        <family val="1"/>
        <charset val="204"/>
      </rPr>
      <t>Передача МБТ из бюджета муниципального района бюджетам поселений, входящих в состав муниципального района, на исполнение переданных полномочий
в соответствии с заключенными соглашениями</t>
    </r>
  </si>
  <si>
    <t>Выполнение проектно-изыскательских работ по незавершенному строительству инфекционного корпуса (корректировка проекта)</t>
  </si>
  <si>
    <t>1.5.</t>
  </si>
  <si>
    <t>Консервация (расконсервация), снос, демонтаж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</si>
</sst>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20</xdr:row>
      <xdr:rowOff>295275</xdr:rowOff>
    </xdr:from>
    <xdr:ext cx="184731" cy="264560"/>
    <xdr:sp macro="" textlink="">
      <xdr:nvSpPr>
        <xdr:cNvPr id="2" name="TextBox 1"/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F10" sqref="F10:F14"/>
    </sheetView>
  </sheetViews>
  <sheetFormatPr defaultRowHeight="15" x14ac:dyDescent="0.25"/>
  <cols>
    <col min="1" max="1" width="5.42578125" style="3" customWidth="1"/>
    <col min="2" max="2" width="33" style="3" customWidth="1"/>
    <col min="3" max="3" width="14.85546875" style="3" customWidth="1"/>
    <col min="4" max="4" width="11.28515625" style="3" customWidth="1"/>
    <col min="5" max="5" width="15.85546875" style="3" customWidth="1"/>
    <col min="6" max="6" width="9.85546875" style="3" bestFit="1" customWidth="1"/>
    <col min="7" max="7" width="9.140625" style="3" customWidth="1"/>
    <col min="8" max="14" width="9.140625" style="3"/>
  </cols>
  <sheetData>
    <row r="1" spans="1:14" ht="24.75" customHeight="1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/>
    </row>
    <row r="2" spans="1:14" ht="30" customHeight="1" x14ac:dyDescent="0.25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/>
    </row>
    <row r="3" spans="1:14" ht="22.5" customHeight="1" x14ac:dyDescent="0.25"/>
    <row r="4" spans="1:14" ht="18" customHeight="1" x14ac:dyDescent="0.25">
      <c r="A4" s="26" t="s">
        <v>53</v>
      </c>
      <c r="B4" s="26" t="s">
        <v>0</v>
      </c>
      <c r="C4" s="26" t="s">
        <v>44</v>
      </c>
      <c r="D4" s="26" t="s">
        <v>1</v>
      </c>
      <c r="E4" s="26" t="s">
        <v>45</v>
      </c>
      <c r="F4" s="26" t="s">
        <v>2</v>
      </c>
      <c r="G4" s="26"/>
      <c r="H4" s="26"/>
      <c r="I4" s="26"/>
      <c r="J4" s="26"/>
      <c r="K4" s="26"/>
      <c r="L4" s="26"/>
      <c r="M4" s="26"/>
      <c r="N4" s="26"/>
    </row>
    <row r="5" spans="1:14" ht="17.25" customHeight="1" x14ac:dyDescent="0.25">
      <c r="A5" s="26"/>
      <c r="B5" s="26"/>
      <c r="C5" s="26"/>
      <c r="D5" s="26"/>
      <c r="E5" s="26"/>
      <c r="F5" s="30" t="s">
        <v>3</v>
      </c>
      <c r="G5" s="26" t="s">
        <v>4</v>
      </c>
      <c r="H5" s="26"/>
      <c r="I5" s="26"/>
      <c r="J5" s="26"/>
      <c r="K5" s="26"/>
      <c r="L5" s="26"/>
      <c r="M5" s="26"/>
      <c r="N5" s="26"/>
    </row>
    <row r="6" spans="1:14" ht="17.25" customHeight="1" x14ac:dyDescent="0.25">
      <c r="A6" s="26"/>
      <c r="B6" s="26"/>
      <c r="C6" s="26"/>
      <c r="D6" s="26"/>
      <c r="E6" s="26"/>
      <c r="F6" s="30"/>
      <c r="G6" s="17">
        <v>2014</v>
      </c>
      <c r="H6" s="17">
        <v>2015</v>
      </c>
      <c r="I6" s="17">
        <v>2016</v>
      </c>
      <c r="J6" s="17">
        <v>2017</v>
      </c>
      <c r="K6" s="14">
        <v>2018</v>
      </c>
      <c r="L6" s="14">
        <v>2019</v>
      </c>
      <c r="M6" s="14">
        <v>2020</v>
      </c>
      <c r="N6" s="14">
        <v>2021</v>
      </c>
    </row>
    <row r="7" spans="1:14" ht="23.1" customHeight="1" x14ac:dyDescent="0.2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23.1" customHeight="1" x14ac:dyDescent="0.25">
      <c r="A8" s="27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66" customHeight="1" x14ac:dyDescent="0.25">
      <c r="A9" s="19" t="s">
        <v>6</v>
      </c>
      <c r="B9" s="6" t="s">
        <v>56</v>
      </c>
      <c r="C9" s="1" t="s">
        <v>7</v>
      </c>
      <c r="D9" s="1" t="s">
        <v>70</v>
      </c>
      <c r="E9" s="1" t="s">
        <v>8</v>
      </c>
      <c r="F9" s="10">
        <f>SUM(G9:N9)</f>
        <v>4879.7599999999993</v>
      </c>
      <c r="G9" s="7">
        <f>SUM(G10:G13)</f>
        <v>66.400000000000006</v>
      </c>
      <c r="H9" s="7">
        <f t="shared" ref="H9:N9" si="0">SUM(H10:H13)</f>
        <v>23.5</v>
      </c>
      <c r="I9" s="7">
        <f t="shared" si="0"/>
        <v>2037.41</v>
      </c>
      <c r="J9" s="7">
        <f t="shared" si="0"/>
        <v>110.5</v>
      </c>
      <c r="K9" s="7">
        <f t="shared" si="0"/>
        <v>267.5</v>
      </c>
      <c r="L9" s="7">
        <f>SUM(L10:L14)</f>
        <v>2033.05</v>
      </c>
      <c r="M9" s="7">
        <f t="shared" si="0"/>
        <v>170.7</v>
      </c>
      <c r="N9" s="7">
        <f t="shared" si="0"/>
        <v>170.7</v>
      </c>
    </row>
    <row r="10" spans="1:14" ht="39.75" customHeight="1" x14ac:dyDescent="0.25">
      <c r="A10" s="15" t="s">
        <v>9</v>
      </c>
      <c r="B10" s="4" t="s">
        <v>10</v>
      </c>
      <c r="C10" s="1" t="s">
        <v>7</v>
      </c>
      <c r="D10" s="13" t="s">
        <v>70</v>
      </c>
      <c r="E10" s="1" t="s">
        <v>8</v>
      </c>
      <c r="F10" s="11">
        <f>SUM(G10:N10)</f>
        <v>756.6</v>
      </c>
      <c r="G10" s="5">
        <v>61</v>
      </c>
      <c r="H10" s="5">
        <v>20</v>
      </c>
      <c r="I10" s="5">
        <v>20</v>
      </c>
      <c r="J10" s="5">
        <f>131-32.4</f>
        <v>98.6</v>
      </c>
      <c r="K10" s="5">
        <f>82.5-38+16+57+14+68-2.5-3</f>
        <v>194</v>
      </c>
      <c r="L10" s="5">
        <v>121</v>
      </c>
      <c r="M10" s="5">
        <v>121</v>
      </c>
      <c r="N10" s="5">
        <v>121</v>
      </c>
    </row>
    <row r="11" spans="1:14" ht="28.5" customHeight="1" x14ac:dyDescent="0.25">
      <c r="A11" s="15" t="s">
        <v>11</v>
      </c>
      <c r="B11" s="2" t="s">
        <v>12</v>
      </c>
      <c r="C11" s="1" t="s">
        <v>7</v>
      </c>
      <c r="D11" s="1" t="s">
        <v>13</v>
      </c>
      <c r="E11" s="1" t="s">
        <v>8</v>
      </c>
      <c r="F11" s="11">
        <f t="shared" ref="F11:F14" si="1">SUM(G11:N11)</f>
        <v>8.9</v>
      </c>
      <c r="G11" s="5">
        <v>5.4</v>
      </c>
      <c r="H11" s="5">
        <v>3.5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63" customHeight="1" x14ac:dyDescent="0.25">
      <c r="A12" s="15" t="s">
        <v>14</v>
      </c>
      <c r="B12" s="4" t="s">
        <v>15</v>
      </c>
      <c r="C12" s="1" t="s">
        <v>7</v>
      </c>
      <c r="D12" s="1" t="s">
        <v>71</v>
      </c>
      <c r="E12" s="1" t="s">
        <v>8</v>
      </c>
      <c r="F12" s="11">
        <f t="shared" si="1"/>
        <v>251.90999999999997</v>
      </c>
      <c r="G12" s="5">
        <v>0</v>
      </c>
      <c r="H12" s="5">
        <v>0</v>
      </c>
      <c r="I12" s="5">
        <v>17.41</v>
      </c>
      <c r="J12" s="5">
        <f>60-30-18.1</f>
        <v>11.899999999999999</v>
      </c>
      <c r="K12" s="5">
        <f>32+38+37-57+14+7+2.5</f>
        <v>73.5</v>
      </c>
      <c r="L12" s="5">
        <v>49.7</v>
      </c>
      <c r="M12" s="5">
        <v>49.7</v>
      </c>
      <c r="N12" s="5">
        <v>49.7</v>
      </c>
    </row>
    <row r="13" spans="1:14" ht="26.25" customHeight="1" x14ac:dyDescent="0.25">
      <c r="A13" s="15" t="s">
        <v>16</v>
      </c>
      <c r="B13" s="4" t="s">
        <v>17</v>
      </c>
      <c r="C13" s="1" t="s">
        <v>7</v>
      </c>
      <c r="D13" s="1">
        <v>2016</v>
      </c>
      <c r="E13" s="1" t="s">
        <v>8</v>
      </c>
      <c r="F13" s="11">
        <f t="shared" si="1"/>
        <v>2000</v>
      </c>
      <c r="G13" s="5">
        <v>0</v>
      </c>
      <c r="H13" s="5">
        <v>0</v>
      </c>
      <c r="I13" s="5">
        <v>2000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s="25" customFormat="1" ht="26.25" customHeight="1" x14ac:dyDescent="0.25">
      <c r="A14" s="22" t="s">
        <v>75</v>
      </c>
      <c r="B14" s="23" t="s">
        <v>76</v>
      </c>
      <c r="C14" s="22" t="s">
        <v>7</v>
      </c>
      <c r="D14" s="22">
        <v>2019</v>
      </c>
      <c r="E14" s="22" t="s">
        <v>8</v>
      </c>
      <c r="F14" s="11">
        <f t="shared" si="1"/>
        <v>1862.35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>252.35+1610</f>
        <v>1862.35</v>
      </c>
      <c r="M14" s="24">
        <v>0</v>
      </c>
      <c r="N14" s="24">
        <v>0</v>
      </c>
    </row>
    <row r="15" spans="1:14" ht="23.1" customHeight="1" x14ac:dyDescent="0.25">
      <c r="A15" s="27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54.75" customHeight="1" x14ac:dyDescent="0.25">
      <c r="A16" s="19" t="s">
        <v>18</v>
      </c>
      <c r="B16" s="6" t="s">
        <v>57</v>
      </c>
      <c r="C16" s="1" t="s">
        <v>7</v>
      </c>
      <c r="D16" s="1" t="s">
        <v>13</v>
      </c>
      <c r="E16" s="1"/>
      <c r="F16" s="10">
        <f>SUM(G16:N16)</f>
        <v>0</v>
      </c>
      <c r="G16" s="7">
        <f>SUM(G17)</f>
        <v>0</v>
      </c>
      <c r="H16" s="7">
        <f t="shared" ref="H16:N16" si="2">SUM(H17)</f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</row>
    <row r="17" spans="1:14" ht="99.75" customHeight="1" x14ac:dyDescent="0.25">
      <c r="A17" s="15" t="s">
        <v>19</v>
      </c>
      <c r="B17" s="4" t="s">
        <v>20</v>
      </c>
      <c r="C17" s="1" t="s">
        <v>7</v>
      </c>
      <c r="D17" s="1" t="s">
        <v>13</v>
      </c>
      <c r="E17" s="1"/>
      <c r="F17" s="11">
        <f>SUM(G17:N17)</f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26.25" customHeight="1" x14ac:dyDescent="0.25">
      <c r="A18" s="27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60.75" customHeight="1" x14ac:dyDescent="0.25">
      <c r="A19" s="19" t="s">
        <v>21</v>
      </c>
      <c r="B19" s="6" t="s">
        <v>40</v>
      </c>
      <c r="C19" s="1" t="s">
        <v>54</v>
      </c>
      <c r="D19" s="1" t="s">
        <v>70</v>
      </c>
      <c r="E19" s="15" t="s">
        <v>69</v>
      </c>
      <c r="F19" s="10">
        <f>SUM(G19:N19)</f>
        <v>79320.11</v>
      </c>
      <c r="G19" s="7">
        <f>G21+G22+G23+G24+G25+G26+G27+G28+G30+G31+G33</f>
        <v>5336.4999999999991</v>
      </c>
      <c r="H19" s="7">
        <f t="shared" ref="H19:M19" si="3">H21+H22+H23+H24+H25+H26+H27+H28+H30+H31+H33</f>
        <v>5140.1000000000004</v>
      </c>
      <c r="I19" s="7">
        <f t="shared" si="3"/>
        <v>5338.12</v>
      </c>
      <c r="J19" s="12">
        <f t="shared" si="3"/>
        <v>9558.130000000001</v>
      </c>
      <c r="K19" s="7">
        <f t="shared" si="3"/>
        <v>11165.42</v>
      </c>
      <c r="L19" s="7">
        <f>L21+L22+L23+L24+L25+L26+L27+L28+L30+L31+L33</f>
        <v>13637.749999999998</v>
      </c>
      <c r="M19" s="7">
        <f t="shared" si="3"/>
        <v>14475.240000000002</v>
      </c>
      <c r="N19" s="7">
        <f t="shared" ref="N19" si="4">N21+N22+N23+N24+N25+N26+N27+N28+N30+N31+N33</f>
        <v>14668.85</v>
      </c>
    </row>
    <row r="20" spans="1:14" ht="18.95" customHeight="1" x14ac:dyDescent="0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</row>
    <row r="21" spans="1:14" ht="62.25" customHeight="1" x14ac:dyDescent="0.25">
      <c r="A21" s="15" t="s">
        <v>46</v>
      </c>
      <c r="B21" s="4" t="s">
        <v>24</v>
      </c>
      <c r="C21" s="1" t="s">
        <v>7</v>
      </c>
      <c r="D21" s="1" t="s">
        <v>13</v>
      </c>
      <c r="E21" s="1" t="s">
        <v>8</v>
      </c>
      <c r="F21" s="11">
        <f t="shared" ref="F21:F26" si="5">SUM(G21:N21)</f>
        <v>37.700000000000003</v>
      </c>
      <c r="G21" s="5">
        <v>27.7</v>
      </c>
      <c r="H21" s="5">
        <v>10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54.75" customHeight="1" x14ac:dyDescent="0.25">
      <c r="A22" s="15" t="s">
        <v>47</v>
      </c>
      <c r="B22" s="4" t="s">
        <v>25</v>
      </c>
      <c r="C22" s="1" t="s">
        <v>60</v>
      </c>
      <c r="D22" s="1" t="s">
        <v>70</v>
      </c>
      <c r="E22" s="1" t="s">
        <v>8</v>
      </c>
      <c r="F22" s="11">
        <f t="shared" si="5"/>
        <v>710.95</v>
      </c>
      <c r="G22" s="5">
        <v>85</v>
      </c>
      <c r="H22" s="5">
        <v>31.5</v>
      </c>
      <c r="I22" s="5">
        <v>30.2</v>
      </c>
      <c r="J22" s="5">
        <f>20.9+77.8-55-6.55</f>
        <v>37.149999999999991</v>
      </c>
      <c r="K22" s="5">
        <f>107.6+64-7.5</f>
        <v>164.1</v>
      </c>
      <c r="L22" s="5">
        <v>124.6</v>
      </c>
      <c r="M22" s="5">
        <v>119.2</v>
      </c>
      <c r="N22" s="5">
        <v>119.2</v>
      </c>
    </row>
    <row r="23" spans="1:14" ht="27" customHeight="1" x14ac:dyDescent="0.25">
      <c r="A23" s="31" t="s">
        <v>48</v>
      </c>
      <c r="B23" s="32" t="s">
        <v>26</v>
      </c>
      <c r="C23" s="37" t="s">
        <v>72</v>
      </c>
      <c r="D23" s="37" t="s">
        <v>70</v>
      </c>
      <c r="E23" s="33" t="s">
        <v>8</v>
      </c>
      <c r="F23" s="11">
        <f t="shared" si="5"/>
        <v>69036.400000000009</v>
      </c>
      <c r="G23" s="5">
        <v>4508.75</v>
      </c>
      <c r="H23" s="5">
        <v>4876.7</v>
      </c>
      <c r="I23" s="5">
        <v>4446.32</v>
      </c>
      <c r="J23" s="5">
        <f>6103.2+1235+30+55+1180.829+15.59+0.001-147.95</f>
        <v>8471.67</v>
      </c>
      <c r="K23" s="5">
        <f>9321.27-2.12-37-16+184+339.93+378.43-14-7-135-170+24</f>
        <v>9866.51</v>
      </c>
      <c r="L23" s="5">
        <f>13038.5-20.15-539.2-112-19.35</f>
        <v>12347.8</v>
      </c>
      <c r="M23" s="5">
        <f>12162.52</f>
        <v>12162.52</v>
      </c>
      <c r="N23" s="5">
        <f>12356.13</f>
        <v>12356.13</v>
      </c>
    </row>
    <row r="24" spans="1:14" ht="22.5" customHeight="1" x14ac:dyDescent="0.25">
      <c r="A24" s="31"/>
      <c r="B24" s="32"/>
      <c r="C24" s="38"/>
      <c r="D24" s="38"/>
      <c r="E24" s="33"/>
      <c r="F24" s="11">
        <f t="shared" si="5"/>
        <v>327.3</v>
      </c>
      <c r="G24" s="5">
        <v>315</v>
      </c>
      <c r="H24" s="5">
        <v>12.3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21.75" customHeight="1" x14ac:dyDescent="0.25">
      <c r="A25" s="31"/>
      <c r="B25" s="32"/>
      <c r="C25" s="1" t="s">
        <v>22</v>
      </c>
      <c r="D25" s="1">
        <v>2015</v>
      </c>
      <c r="E25" s="33"/>
      <c r="F25" s="11">
        <f t="shared" si="5"/>
        <v>14</v>
      </c>
      <c r="G25" s="5">
        <v>0</v>
      </c>
      <c r="H25" s="5">
        <v>14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52.5" customHeight="1" x14ac:dyDescent="0.25">
      <c r="A26" s="15" t="s">
        <v>49</v>
      </c>
      <c r="B26" s="4" t="s">
        <v>74</v>
      </c>
      <c r="C26" s="1" t="s">
        <v>28</v>
      </c>
      <c r="D26" s="1">
        <v>2014</v>
      </c>
      <c r="E26" s="1" t="s">
        <v>8</v>
      </c>
      <c r="F26" s="11">
        <f t="shared" si="5"/>
        <v>197.9</v>
      </c>
      <c r="G26" s="5">
        <v>197.9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53.25" customHeight="1" x14ac:dyDescent="0.25">
      <c r="A27" s="15" t="s">
        <v>50</v>
      </c>
      <c r="B27" s="4" t="s">
        <v>29</v>
      </c>
      <c r="C27" s="1" t="s">
        <v>7</v>
      </c>
      <c r="D27" s="1">
        <v>2014</v>
      </c>
      <c r="E27" s="1" t="s">
        <v>8</v>
      </c>
      <c r="F27" s="11">
        <f t="shared" ref="F27:F38" si="6">SUM(G27:N27)</f>
        <v>202.15</v>
      </c>
      <c r="G27" s="5">
        <v>202.15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51" customHeight="1" x14ac:dyDescent="0.25">
      <c r="A28" s="15" t="s">
        <v>30</v>
      </c>
      <c r="B28" s="4" t="s">
        <v>41</v>
      </c>
      <c r="C28" s="1" t="s">
        <v>27</v>
      </c>
      <c r="D28" s="1">
        <v>2015</v>
      </c>
      <c r="E28" s="1" t="s">
        <v>8</v>
      </c>
      <c r="F28" s="11">
        <f t="shared" si="6"/>
        <v>195.6</v>
      </c>
      <c r="G28" s="5">
        <v>0</v>
      </c>
      <c r="H28" s="5">
        <v>195.6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8.95" customHeight="1" x14ac:dyDescent="0.25">
      <c r="A29" s="34" t="s">
        <v>31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ht="30.95" customHeight="1" x14ac:dyDescent="0.25">
      <c r="A30" s="42" t="s">
        <v>51</v>
      </c>
      <c r="B30" s="32" t="s">
        <v>32</v>
      </c>
      <c r="C30" s="33" t="s">
        <v>59</v>
      </c>
      <c r="D30" s="33" t="s">
        <v>71</v>
      </c>
      <c r="E30" s="1" t="s">
        <v>8</v>
      </c>
      <c r="F30" s="11">
        <f t="shared" si="6"/>
        <v>4114.58</v>
      </c>
      <c r="G30" s="5">
        <v>0</v>
      </c>
      <c r="H30" s="5">
        <v>0</v>
      </c>
      <c r="I30" s="5">
        <v>307.57</v>
      </c>
      <c r="J30" s="5">
        <f>795.8-336.04-5.07-15.59+9</f>
        <v>448.09999999999997</v>
      </c>
      <c r="K30" s="5">
        <f>525.92+2.12</f>
        <v>528.04</v>
      </c>
      <c r="L30" s="5">
        <f>524.36+9.6+19.35</f>
        <v>553.31000000000006</v>
      </c>
      <c r="M30" s="5">
        <v>1138.78</v>
      </c>
      <c r="N30" s="5">
        <v>1138.78</v>
      </c>
    </row>
    <row r="31" spans="1:14" ht="30.75" customHeight="1" x14ac:dyDescent="0.25">
      <c r="A31" s="43"/>
      <c r="B31" s="32"/>
      <c r="C31" s="33"/>
      <c r="D31" s="33"/>
      <c r="E31" s="1" t="s">
        <v>33</v>
      </c>
      <c r="F31" s="11">
        <f t="shared" si="6"/>
        <v>2929.85</v>
      </c>
      <c r="G31" s="5">
        <v>0</v>
      </c>
      <c r="H31" s="5">
        <v>0</v>
      </c>
      <c r="I31" s="5">
        <v>277.93</v>
      </c>
      <c r="J31" s="5">
        <v>336.04</v>
      </c>
      <c r="K31" s="5">
        <f>329.89+7.5</f>
        <v>337.39</v>
      </c>
      <c r="L31" s="5">
        <v>357.33</v>
      </c>
      <c r="M31" s="5">
        <v>810.58</v>
      </c>
      <c r="N31" s="5">
        <v>810.58</v>
      </c>
    </row>
    <row r="32" spans="1:14" ht="18.95" customHeight="1" x14ac:dyDescent="0.25">
      <c r="A32" s="34" t="s">
        <v>34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48.75" customHeight="1" x14ac:dyDescent="0.25">
      <c r="A33" s="21" t="s">
        <v>52</v>
      </c>
      <c r="B33" s="4" t="s">
        <v>35</v>
      </c>
      <c r="C33" s="1" t="s">
        <v>55</v>
      </c>
      <c r="D33" s="1" t="s">
        <v>71</v>
      </c>
      <c r="E33" s="1" t="s">
        <v>8</v>
      </c>
      <c r="F33" s="11">
        <f t="shared" si="6"/>
        <v>1553.68</v>
      </c>
      <c r="G33" s="5">
        <v>0</v>
      </c>
      <c r="H33" s="5">
        <v>0</v>
      </c>
      <c r="I33" s="5">
        <v>276.10000000000002</v>
      </c>
      <c r="J33" s="5">
        <f>260.1+5.07</f>
        <v>265.17</v>
      </c>
      <c r="K33" s="5">
        <f>264.31+5.07</f>
        <v>269.38</v>
      </c>
      <c r="L33" s="5">
        <f>244.16+20.15-9.6</f>
        <v>254.71</v>
      </c>
      <c r="M33" s="5">
        <f>244.16</f>
        <v>244.16</v>
      </c>
      <c r="N33" s="5">
        <f>244.16</f>
        <v>244.16</v>
      </c>
    </row>
    <row r="34" spans="1:14" ht="105" customHeight="1" x14ac:dyDescent="0.25">
      <c r="A34" s="19" t="s">
        <v>62</v>
      </c>
      <c r="B34" s="6" t="s">
        <v>73</v>
      </c>
      <c r="C34" s="15" t="s">
        <v>65</v>
      </c>
      <c r="D34" s="15">
        <v>2019</v>
      </c>
      <c r="E34" s="15" t="s">
        <v>69</v>
      </c>
      <c r="F34" s="11">
        <f t="shared" si="6"/>
        <v>1067.67</v>
      </c>
      <c r="G34" s="5">
        <f t="shared" ref="G34:K34" si="7">SUM(G35:G36)</f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>SUM(L35:L36)</f>
        <v>1067.67</v>
      </c>
      <c r="M34" s="5">
        <f t="shared" ref="M34:N34" si="8">SUM(M35:M36)</f>
        <v>0</v>
      </c>
      <c r="N34" s="5">
        <f t="shared" si="8"/>
        <v>0</v>
      </c>
    </row>
    <row r="35" spans="1:14" ht="24" customHeight="1" x14ac:dyDescent="0.25">
      <c r="A35" s="31" t="s">
        <v>63</v>
      </c>
      <c r="B35" s="32" t="s">
        <v>68</v>
      </c>
      <c r="C35" s="33" t="s">
        <v>65</v>
      </c>
      <c r="D35" s="33">
        <v>2019</v>
      </c>
      <c r="E35" s="15" t="s">
        <v>8</v>
      </c>
      <c r="F35" s="11">
        <f t="shared" si="6"/>
        <v>614.41999999999996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614.41999999999996</v>
      </c>
      <c r="M35" s="5">
        <v>0</v>
      </c>
      <c r="N35" s="5">
        <v>0</v>
      </c>
    </row>
    <row r="36" spans="1:14" ht="24" x14ac:dyDescent="0.25">
      <c r="A36" s="31"/>
      <c r="B36" s="32"/>
      <c r="C36" s="33"/>
      <c r="D36" s="33"/>
      <c r="E36" s="15" t="s">
        <v>33</v>
      </c>
      <c r="F36" s="11">
        <f t="shared" si="6"/>
        <v>453.25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453.25</v>
      </c>
      <c r="M36" s="5">
        <v>0</v>
      </c>
      <c r="N36" s="5">
        <v>0</v>
      </c>
    </row>
    <row r="37" spans="1:14" ht="66" customHeight="1" x14ac:dyDescent="0.25">
      <c r="A37" s="19" t="s">
        <v>64</v>
      </c>
      <c r="B37" s="18" t="s">
        <v>66</v>
      </c>
      <c r="C37" s="15" t="s">
        <v>7</v>
      </c>
      <c r="D37" s="15">
        <v>2019</v>
      </c>
      <c r="E37" s="15" t="s">
        <v>8</v>
      </c>
      <c r="F37" s="11">
        <f t="shared" si="6"/>
        <v>145.30000000000001</v>
      </c>
      <c r="G37" s="5">
        <f t="shared" ref="G37:K37" si="9">G38</f>
        <v>0</v>
      </c>
      <c r="H37" s="5">
        <f t="shared" si="9"/>
        <v>0</v>
      </c>
      <c r="I37" s="5">
        <f t="shared" si="9"/>
        <v>0</v>
      </c>
      <c r="J37" s="5">
        <f t="shared" si="9"/>
        <v>0</v>
      </c>
      <c r="K37" s="5">
        <f t="shared" si="9"/>
        <v>0</v>
      </c>
      <c r="L37" s="5">
        <f>L38</f>
        <v>145.30000000000001</v>
      </c>
      <c r="M37" s="5">
        <f t="shared" ref="M37" si="10">M38</f>
        <v>0</v>
      </c>
      <c r="N37" s="5">
        <f t="shared" ref="N37" si="11">N38</f>
        <v>0</v>
      </c>
    </row>
    <row r="38" spans="1:14" ht="66.75" customHeight="1" x14ac:dyDescent="0.25">
      <c r="A38" s="20" t="s">
        <v>67</v>
      </c>
      <c r="B38" s="16" t="s">
        <v>61</v>
      </c>
      <c r="C38" s="15" t="s">
        <v>7</v>
      </c>
      <c r="D38" s="15">
        <v>2019</v>
      </c>
      <c r="E38" s="15" t="s">
        <v>8</v>
      </c>
      <c r="F38" s="11">
        <f t="shared" si="6"/>
        <v>145.30000000000001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145.30000000000001</v>
      </c>
      <c r="M38" s="5">
        <v>0</v>
      </c>
      <c r="N38" s="5">
        <v>0</v>
      </c>
    </row>
    <row r="39" spans="1:14" ht="18.75" customHeight="1" x14ac:dyDescent="0.25">
      <c r="A39" s="41" t="s">
        <v>42</v>
      </c>
      <c r="B39" s="41"/>
      <c r="C39" s="41"/>
      <c r="D39" s="41"/>
      <c r="E39" s="41"/>
      <c r="F39" s="8">
        <f>SUM(G39:N39)</f>
        <v>85412.840000000011</v>
      </c>
      <c r="G39" s="8">
        <f t="shared" ref="G39:K39" si="12">G9+G16+G19+G34+G37</f>
        <v>5402.8999999999987</v>
      </c>
      <c r="H39" s="8">
        <f t="shared" si="12"/>
        <v>5163.6000000000004</v>
      </c>
      <c r="I39" s="8">
        <f t="shared" si="12"/>
        <v>7375.53</v>
      </c>
      <c r="J39" s="8">
        <f t="shared" si="12"/>
        <v>9668.630000000001</v>
      </c>
      <c r="K39" s="8">
        <f t="shared" si="12"/>
        <v>11432.92</v>
      </c>
      <c r="L39" s="8">
        <f>L9+L16+L19+L34+L37</f>
        <v>16883.769999999997</v>
      </c>
      <c r="M39" s="8">
        <f t="shared" ref="M39:N39" si="13">M9+M16+M19+M34+M37</f>
        <v>14645.940000000002</v>
      </c>
      <c r="N39" s="8">
        <f t="shared" si="13"/>
        <v>14839.550000000001</v>
      </c>
    </row>
    <row r="40" spans="1:14" ht="17.100000000000001" customHeight="1" x14ac:dyDescent="0.25">
      <c r="A40" s="39" t="s">
        <v>36</v>
      </c>
      <c r="B40" s="39"/>
      <c r="C40" s="39"/>
      <c r="D40" s="39"/>
      <c r="E40" s="39"/>
      <c r="F40" s="9">
        <f>SUM(G40:N40)</f>
        <v>82029.740000000005</v>
      </c>
      <c r="G40" s="9">
        <f t="shared" ref="G40:K40" si="14">G39-G41</f>
        <v>5402.8999999999987</v>
      </c>
      <c r="H40" s="9">
        <f t="shared" si="14"/>
        <v>5163.6000000000004</v>
      </c>
      <c r="I40" s="9">
        <f t="shared" si="14"/>
        <v>7097.5999999999995</v>
      </c>
      <c r="J40" s="9">
        <f t="shared" si="14"/>
        <v>9332.59</v>
      </c>
      <c r="K40" s="9">
        <f t="shared" si="14"/>
        <v>11095.53</v>
      </c>
      <c r="L40" s="9">
        <f>L39-L41</f>
        <v>16073.189999999997</v>
      </c>
      <c r="M40" s="9">
        <f t="shared" ref="M40:N40" si="15">M39-M41</f>
        <v>13835.360000000002</v>
      </c>
      <c r="N40" s="9">
        <f t="shared" si="15"/>
        <v>14028.970000000001</v>
      </c>
    </row>
    <row r="41" spans="1:14" ht="17.100000000000001" customHeight="1" x14ac:dyDescent="0.25">
      <c r="A41" s="39" t="s">
        <v>33</v>
      </c>
      <c r="B41" s="39"/>
      <c r="C41" s="39"/>
      <c r="D41" s="39"/>
      <c r="E41" s="39"/>
      <c r="F41" s="9">
        <f>SUM(G41:N41)</f>
        <v>3383.1</v>
      </c>
      <c r="G41" s="9">
        <f t="shared" ref="G41:K41" si="16">G31+G36</f>
        <v>0</v>
      </c>
      <c r="H41" s="9">
        <f t="shared" si="16"/>
        <v>0</v>
      </c>
      <c r="I41" s="9">
        <f t="shared" si="16"/>
        <v>277.93</v>
      </c>
      <c r="J41" s="9">
        <f t="shared" si="16"/>
        <v>336.04</v>
      </c>
      <c r="K41" s="9">
        <f t="shared" si="16"/>
        <v>337.39</v>
      </c>
      <c r="L41" s="9">
        <f>L31+L36</f>
        <v>810.57999999999993</v>
      </c>
      <c r="M41" s="9">
        <f t="shared" ref="M41:N41" si="17">M31+M36</f>
        <v>810.58</v>
      </c>
      <c r="N41" s="9">
        <f t="shared" si="17"/>
        <v>810.58</v>
      </c>
    </row>
  </sheetData>
  <mergeCells count="33">
    <mergeCell ref="A41:E41"/>
    <mergeCell ref="A1:M1"/>
    <mergeCell ref="C4:C6"/>
    <mergeCell ref="C23:C24"/>
    <mergeCell ref="C30:C31"/>
    <mergeCell ref="A39:E39"/>
    <mergeCell ref="A40:E40"/>
    <mergeCell ref="A30:A31"/>
    <mergeCell ref="B30:B31"/>
    <mergeCell ref="D30:D31"/>
    <mergeCell ref="A2:M2"/>
    <mergeCell ref="A23:A25"/>
    <mergeCell ref="A4:A6"/>
    <mergeCell ref="B4:B6"/>
    <mergeCell ref="D4:D6"/>
    <mergeCell ref="E4:E6"/>
    <mergeCell ref="A35:A36"/>
    <mergeCell ref="B35:B36"/>
    <mergeCell ref="C35:C36"/>
    <mergeCell ref="D35:D36"/>
    <mergeCell ref="A18:N18"/>
    <mergeCell ref="A20:N20"/>
    <mergeCell ref="A29:N29"/>
    <mergeCell ref="A32:N32"/>
    <mergeCell ref="E23:E25"/>
    <mergeCell ref="B23:B25"/>
    <mergeCell ref="D23:D24"/>
    <mergeCell ref="F4:N4"/>
    <mergeCell ref="G5:N5"/>
    <mergeCell ref="A7:N7"/>
    <mergeCell ref="A8:N8"/>
    <mergeCell ref="A15:N15"/>
    <mergeCell ref="F5:F6"/>
  </mergeCells>
  <pageMargins left="0.51181102362204722" right="0.11811023622047245" top="1.0236220472440944" bottom="0.35433070866141736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Марина Ю. Черных</cp:lastModifiedBy>
  <cp:lastPrinted>2019-08-01T12:50:35Z</cp:lastPrinted>
  <dcterms:created xsi:type="dcterms:W3CDTF">2017-05-24T17:50:46Z</dcterms:created>
  <dcterms:modified xsi:type="dcterms:W3CDTF">2019-08-01T12:51:11Z</dcterms:modified>
</cp:coreProperties>
</file>